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Декабрь/"/>
    </mc:Choice>
  </mc:AlternateContent>
  <xr:revisionPtr revIDLastSave="0" documentId="13_ncr:1_{5F58AF5A-45F2-374C-8F22-FA6E22890AE7}" xr6:coauthVersionLast="45" xr6:coauthVersionMax="45" xr10:uidLastSave="{00000000-0000-0000-0000-000000000000}"/>
  <bookViews>
    <workbookView xWindow="1600" yWindow="1280" windowWidth="27200" windowHeight="15280" firstSheet="12" activeTab="17" xr2:uid="{00000000-000D-0000-FFFF-FFFF00000000}"/>
  </bookViews>
  <sheets>
    <sheet name="GPA ПЛ без экипировки ДК" sheetId="6" r:id="rId1"/>
    <sheet name="GPA ПЛ в бинтах ДК" sheetId="10" r:id="rId2"/>
    <sheet name="GPA ПЛ в бинтах" sheetId="8" r:id="rId3"/>
    <sheet name="GPA Присед без экипировки ДК" sheetId="28" r:id="rId4"/>
    <sheet name="GPA Двоеборье без экип" sheetId="31" r:id="rId5"/>
    <sheet name="GPA Двоеборье без экип ДК" sheetId="32" r:id="rId6"/>
    <sheet name="IPO Двоеборье экип" sheetId="33" r:id="rId7"/>
    <sheet name="GPA Жим без экипировки ДК" sheetId="15" r:id="rId8"/>
    <sheet name="GPA Жим без экипировки" sheetId="13" r:id="rId9"/>
    <sheet name="СПР Жим софт однопетельная" sheetId="45" r:id="rId10"/>
    <sheet name="СПР Жим софт многопетельная" sheetId="47" r:id="rId11"/>
    <sheet name="GPA Тяга без экипировки ДК" sheetId="20" r:id="rId12"/>
    <sheet name="GPA Тяга без экипировки" sheetId="19" r:id="rId13"/>
    <sheet name="IPO Тяга в экипировке" sheetId="21" r:id="rId14"/>
    <sheet name="СПР Пауэрспорт ДК" sheetId="40" r:id="rId15"/>
    <sheet name="СПР Пауэрспорт" sheetId="39" r:id="rId16"/>
    <sheet name="СПР Подъем на бицепс ДК" sheetId="38" r:id="rId17"/>
    <sheet name="СПР Подъем на бицепс" sheetId="37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2" i="20" l="1"/>
  <c r="K6" i="20"/>
  <c r="L6" i="47" l="1"/>
  <c r="K6" i="47"/>
  <c r="L6" i="45"/>
  <c r="K6" i="45"/>
  <c r="P9" i="40"/>
  <c r="O9" i="40"/>
  <c r="P6" i="40"/>
  <c r="O6" i="40"/>
  <c r="P9" i="39"/>
  <c r="O9" i="39"/>
  <c r="P6" i="39"/>
  <c r="O6" i="39"/>
  <c r="L9" i="38"/>
  <c r="K9" i="38"/>
  <c r="L6" i="38"/>
  <c r="K6" i="38"/>
  <c r="L20" i="37"/>
  <c r="K20" i="37"/>
  <c r="L19" i="37"/>
  <c r="K19" i="37"/>
  <c r="L16" i="37"/>
  <c r="K16" i="37"/>
  <c r="L13" i="37"/>
  <c r="K13" i="37"/>
  <c r="L10" i="37"/>
  <c r="K10" i="37"/>
  <c r="L7" i="37"/>
  <c r="K7" i="37"/>
  <c r="L6" i="37"/>
  <c r="K6" i="37"/>
  <c r="P6" i="33"/>
  <c r="O6" i="33"/>
  <c r="P6" i="32"/>
  <c r="O6" i="32"/>
  <c r="P12" i="31"/>
  <c r="O12" i="31"/>
  <c r="P9" i="31"/>
  <c r="O9" i="31"/>
  <c r="P6" i="31"/>
  <c r="O6" i="31"/>
  <c r="L6" i="28"/>
  <c r="K6" i="28"/>
  <c r="L12" i="21"/>
  <c r="K12" i="21"/>
  <c r="L9" i="21"/>
  <c r="K9" i="21"/>
  <c r="L6" i="21"/>
  <c r="K6" i="21"/>
  <c r="L12" i="20"/>
  <c r="L6" i="20"/>
  <c r="L9" i="19"/>
  <c r="K9" i="19"/>
  <c r="L6" i="19"/>
  <c r="K6" i="19"/>
  <c r="L15" i="15"/>
  <c r="K15" i="15"/>
  <c r="L12" i="15"/>
  <c r="K12" i="15"/>
  <c r="L11" i="15"/>
  <c r="K11" i="15"/>
  <c r="L10" i="15"/>
  <c r="K10" i="15"/>
  <c r="L9" i="15"/>
  <c r="K9" i="15"/>
  <c r="L9" i="13"/>
  <c r="K9" i="13"/>
  <c r="L6" i="13"/>
  <c r="K6" i="13"/>
  <c r="T6" i="10"/>
  <c r="S6" i="10"/>
  <c r="T6" i="8"/>
  <c r="S6" i="8"/>
  <c r="T9" i="6"/>
  <c r="S9" i="6"/>
  <c r="T6" i="6"/>
  <c r="S6" i="6"/>
</calcChain>
</file>

<file path=xl/sharedStrings.xml><?xml version="1.0" encoding="utf-8"?>
<sst xmlns="http://schemas.openxmlformats.org/spreadsheetml/2006/main" count="762" uniqueCount="230">
  <si>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</si>
  <si>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</si>
  <si>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</si>
  <si>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</si>
  <si>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</si>
  <si>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</si>
  <si>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</si>
  <si>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/>
  </si>
  <si>
    <t>Приседание</t>
  </si>
  <si>
    <t>Жим лёжа</t>
  </si>
  <si>
    <t>Становая тяга</t>
  </si>
  <si>
    <t>ВЕСОВАЯ КАТЕГОРИЯ   52</t>
  </si>
  <si>
    <t>Тужикова Ирина</t>
  </si>
  <si>
    <t>Открытая (19.06.1987)/34</t>
  </si>
  <si>
    <t>50,60</t>
  </si>
  <si>
    <t xml:space="preserve">Астрахань/Астраханская область </t>
  </si>
  <si>
    <t>67,5</t>
  </si>
  <si>
    <t>72,5</t>
  </si>
  <si>
    <t>37,5</t>
  </si>
  <si>
    <t>40,0</t>
  </si>
  <si>
    <t>85,0</t>
  </si>
  <si>
    <t>92,5</t>
  </si>
  <si>
    <t>102,5</t>
  </si>
  <si>
    <t>ВЕСОВАЯ КАТЕГОРИЯ   67.5</t>
  </si>
  <si>
    <t>Груднина Анна</t>
  </si>
  <si>
    <t>Открытая (01.07.1997)/24</t>
  </si>
  <si>
    <t>65,70</t>
  </si>
  <si>
    <t>117,5</t>
  </si>
  <si>
    <t>122,5</t>
  </si>
  <si>
    <t>127,5</t>
  </si>
  <si>
    <t>65,0</t>
  </si>
  <si>
    <t>70,0</t>
  </si>
  <si>
    <t>130,0</t>
  </si>
  <si>
    <t>1</t>
  </si>
  <si>
    <t>ВЕСОВАЯ КАТЕГОРИЯ   110</t>
  </si>
  <si>
    <t>Туманов Андрей</t>
  </si>
  <si>
    <t>Открытая (02.04.1995)/26</t>
  </si>
  <si>
    <t>109,80</t>
  </si>
  <si>
    <t xml:space="preserve">Волгоград/Волгоградская область </t>
  </si>
  <si>
    <t>275,0</t>
  </si>
  <si>
    <t>290,0</t>
  </si>
  <si>
    <t>300,0</t>
  </si>
  <si>
    <t>150,0</t>
  </si>
  <si>
    <t>160,0</t>
  </si>
  <si>
    <t>165,0</t>
  </si>
  <si>
    <t>270,0</t>
  </si>
  <si>
    <t>285,0</t>
  </si>
  <si>
    <t xml:space="preserve">Амазян Д. </t>
  </si>
  <si>
    <t>Горбунова Анна</t>
  </si>
  <si>
    <t>Открытая (19.01.1985)/36</t>
  </si>
  <si>
    <t>51,00</t>
  </si>
  <si>
    <t>50,0</t>
  </si>
  <si>
    <t>52,5</t>
  </si>
  <si>
    <t>ВЕСОВАЯ КАТЕГОРИЯ   100</t>
  </si>
  <si>
    <t>Борщёв Владимир</t>
  </si>
  <si>
    <t>Открытая (11.12.1969)/52</t>
  </si>
  <si>
    <t>96,80</t>
  </si>
  <si>
    <t>162,5</t>
  </si>
  <si>
    <t>167,5</t>
  </si>
  <si>
    <t>Результат</t>
  </si>
  <si>
    <t>ВЕСОВАЯ КАТЕГОРИЯ   75</t>
  </si>
  <si>
    <t>Крайнов Андрей</t>
  </si>
  <si>
    <t>Открытая (28.05.1985)/36</t>
  </si>
  <si>
    <t>74,60</t>
  </si>
  <si>
    <t xml:space="preserve">Волжский/Волгоградская область </t>
  </si>
  <si>
    <t>Белосохов Денис</t>
  </si>
  <si>
    <t>95,00</t>
  </si>
  <si>
    <t>155,0</t>
  </si>
  <si>
    <t>170,0</t>
  </si>
  <si>
    <t>Кордуб Сергей</t>
  </si>
  <si>
    <t>Открытая (27.01.1987)/34</t>
  </si>
  <si>
    <t>95,60</t>
  </si>
  <si>
    <t xml:space="preserve">Иловля/Волгоградская область </t>
  </si>
  <si>
    <t>125,0</t>
  </si>
  <si>
    <t>Мастера 50-59 (11.12.1969)/52</t>
  </si>
  <si>
    <t>Малянов Игорь</t>
  </si>
  <si>
    <t>Открытая (11.11.1994)/27</t>
  </si>
  <si>
    <t>108,30</t>
  </si>
  <si>
    <t>140,0</t>
  </si>
  <si>
    <t>2</t>
  </si>
  <si>
    <t>Малиновская Виктория</t>
  </si>
  <si>
    <t>Открытая (05.10.1983)/38</t>
  </si>
  <si>
    <t>70,80</t>
  </si>
  <si>
    <t>110,0</t>
  </si>
  <si>
    <t>115,0</t>
  </si>
  <si>
    <t>235,0</t>
  </si>
  <si>
    <t>245,0</t>
  </si>
  <si>
    <t>Амельченко Александр</t>
  </si>
  <si>
    <t>Открытая (19.05.1991)/30</t>
  </si>
  <si>
    <t>110,00</t>
  </si>
  <si>
    <t>330,0</t>
  </si>
  <si>
    <t>350,0</t>
  </si>
  <si>
    <t>ВЕСОВАЯ КАТЕГОРИЯ   60</t>
  </si>
  <si>
    <t>Сороковикова Валентина</t>
  </si>
  <si>
    <t>Открытая (17.08.1986)/35</t>
  </si>
  <si>
    <t>58,70</t>
  </si>
  <si>
    <t>100,0</t>
  </si>
  <si>
    <t>107,5</t>
  </si>
  <si>
    <t>190,0</t>
  </si>
  <si>
    <t>ВЕСОВАЯ КАТЕГОРИЯ   82.5</t>
  </si>
  <si>
    <t>Ломанов Александр</t>
  </si>
  <si>
    <t>Открытая (18.09.1985)/36</t>
  </si>
  <si>
    <t>78,60</t>
  </si>
  <si>
    <t>180,0</t>
  </si>
  <si>
    <t>200,0</t>
  </si>
  <si>
    <t>Никитина Ольга</t>
  </si>
  <si>
    <t>Открытая (07.09.1984)/37</t>
  </si>
  <si>
    <t>59,00</t>
  </si>
  <si>
    <t>120,0</t>
  </si>
  <si>
    <t>Тлустяк Матвей</t>
  </si>
  <si>
    <t>35,90</t>
  </si>
  <si>
    <t>87,5</t>
  </si>
  <si>
    <t>95,0</t>
  </si>
  <si>
    <t>Пузиков Иван</t>
  </si>
  <si>
    <t>74,00</t>
  </si>
  <si>
    <t>80,0</t>
  </si>
  <si>
    <t>90,0</t>
  </si>
  <si>
    <t>ВЕСОВАЯ КАТЕГОРИЯ   90</t>
  </si>
  <si>
    <t>Паутов Евгений</t>
  </si>
  <si>
    <t>87,10</t>
  </si>
  <si>
    <t>207,5</t>
  </si>
  <si>
    <t>Дистер Екатерина</t>
  </si>
  <si>
    <t>47,70</t>
  </si>
  <si>
    <t>25,0</t>
  </si>
  <si>
    <t>27,5</t>
  </si>
  <si>
    <t>30,0</t>
  </si>
  <si>
    <t>32,5</t>
  </si>
  <si>
    <t>Горбунова Алина</t>
  </si>
  <si>
    <t>59,40</t>
  </si>
  <si>
    <t>ВЕСОВАЯ КАТЕГОРИЯ   56</t>
  </si>
  <si>
    <t>Федоров Андрей</t>
  </si>
  <si>
    <t>54,30</t>
  </si>
  <si>
    <t xml:space="preserve">Краснослободск/Волгоградская область </t>
  </si>
  <si>
    <t>20,0</t>
  </si>
  <si>
    <t>22,5</t>
  </si>
  <si>
    <t>23,0</t>
  </si>
  <si>
    <t>Маликов Даниил</t>
  </si>
  <si>
    <t>77,80</t>
  </si>
  <si>
    <t>35,0</t>
  </si>
  <si>
    <t>42,5</t>
  </si>
  <si>
    <t>Приколота Владислав</t>
  </si>
  <si>
    <t>89,30</t>
  </si>
  <si>
    <t>Костин Григорий</t>
  </si>
  <si>
    <t>Открытая (28.06.1994)/27</t>
  </si>
  <si>
    <t>89,60</t>
  </si>
  <si>
    <t>98,0</t>
  </si>
  <si>
    <t>Горбунов Александр</t>
  </si>
  <si>
    <t>Мастера 60+ (01.03.1960)/61</t>
  </si>
  <si>
    <t>43,0</t>
  </si>
  <si>
    <t>109,00</t>
  </si>
  <si>
    <t>45,0</t>
  </si>
  <si>
    <t>55,0</t>
  </si>
  <si>
    <t>Делева Анна</t>
  </si>
  <si>
    <t>73,50</t>
  </si>
  <si>
    <t>Михайловский Александр</t>
  </si>
  <si>
    <t>103,20</t>
  </si>
  <si>
    <t>60,0</t>
  </si>
  <si>
    <t>62,5</t>
  </si>
  <si>
    <t>47,5</t>
  </si>
  <si>
    <t>Мачихина Александра</t>
  </si>
  <si>
    <t>Открытая (28.10.1989)/32</t>
  </si>
  <si>
    <t>57,10</t>
  </si>
  <si>
    <t xml:space="preserve">Костин Г. </t>
  </si>
  <si>
    <t>Таубе Александр</t>
  </si>
  <si>
    <t>Открытая (25.02.1990)/31</t>
  </si>
  <si>
    <t>93,90</t>
  </si>
  <si>
    <t>75,0</t>
  </si>
  <si>
    <t>77,5</t>
  </si>
  <si>
    <t>Голухин Н.</t>
  </si>
  <si>
    <t>Волгоград/Волгоградская область</t>
  </si>
  <si>
    <t xml:space="preserve">Голухин Н. </t>
  </si>
  <si>
    <t>Козырев О.</t>
  </si>
  <si>
    <t xml:space="preserve">Козырев О. </t>
  </si>
  <si>
    <t>Козырев О., Малиновская В.</t>
  </si>
  <si>
    <t xml:space="preserve">Козырев О., Малиновская В. </t>
  </si>
  <si>
    <t>Ахмедов А.</t>
  </si>
  <si>
    <t>Борщёв. В.</t>
  </si>
  <si>
    <t>Поручает М.</t>
  </si>
  <si>
    <t xml:space="preserve">Логовское/Волгоградская область </t>
  </si>
  <si>
    <t>Палласовка/Волгоградская область</t>
  </si>
  <si>
    <t>Горбунов А.</t>
  </si>
  <si>
    <t xml:space="preserve">Гузев П. </t>
  </si>
  <si>
    <t>Сухов В.</t>
  </si>
  <si>
    <t xml:space="preserve">Макеев А. </t>
  </si>
  <si>
    <t>Гузев П.</t>
  </si>
  <si>
    <t>Горбунов А., Горбунов Е.</t>
  </si>
  <si>
    <t xml:space="preserve">Горбунов А., Горбунов Е. </t>
  </si>
  <si>
    <t xml:space="preserve">Поручает М. </t>
  </si>
  <si>
    <t>Всероссийский мастерский турнир "Ледяной молот VI"
GPA Пауэрлифтинг без экипировки ДК
Волжский/Волгоградская область, 25 декабря 2021 года</t>
  </si>
  <si>
    <t>Всероссийский мастерский турнир "Ледяной молот VI"
GPA Пауэрлифтинг в бинтах ДК
Волжский/Волгоградская область, 25 декабря 2021 года</t>
  </si>
  <si>
    <t>Всероссийский мастерский турнир "Ледяной молот VI"
GPA Пауэрлифтинг в бинтах
Волжский/Волгоградская область, 25 декабря 2021 года</t>
  </si>
  <si>
    <t>Всероссийский мастерский турнир "Ледяной молот VI"
GPA Присед без экипировки ДК
Волжский/Волгоградская область, 25 декабря 2021 года</t>
  </si>
  <si>
    <t>Всероссийский мастерский турнир "Ледяной молот VI"
GPA Силовое двоеборье без экипировки
Волжский/Волгоградская область, 25 декабря 2021 года</t>
  </si>
  <si>
    <t>Всероссийский мастерский турнир "Ледяной молот VI"
GPA Силовое двоеборье без экипировки ДК
Волжский/Волгоградская область, 25 декабря 2021 года</t>
  </si>
  <si>
    <t>Всероссийский мастерский турнир "Ледяной молот VI"
IPO Силовое двоеборье в экипировке
Волжский/Волгоградская область, 25 декабря 2021 года</t>
  </si>
  <si>
    <t>Всероссийский мастерский турнир "Ледяной молот VI"
GPA Жим лежа без экипировки ДК
Волжский/Волгоградская область, 25 декабря 2021 года</t>
  </si>
  <si>
    <t>Всероссийский мастерский турнир "Ледяной молот VI"
GPA Жим лежа без экипировки
Волжский/Волгоградская область, 25 декабря 2021 года</t>
  </si>
  <si>
    <t>Всероссийский мастерский турнир "Ледяной молот VI"
СПР Жим лежа в однопетельной софт экипировке
Волжский/Волгоградская область, 25 декабря 2021 года</t>
  </si>
  <si>
    <t>Всероссийский мастерский турнир "Ледяной молот VI"
СПР Жим лежа в многопетельной софт экипировке
Волжский/Волгоградская область, 25 декабря 2021 года</t>
  </si>
  <si>
    <t>Всероссийский мастерский турнир "Ледяной молот VI"
GPA Становая тяга без экипировки ДК
Волжский/Волгоградская область, 25 декабря 2021 года</t>
  </si>
  <si>
    <t>Всероссийский мастерский турнир "Ледяной молот VI"
GPA Становая тяга без экипировки
Волжский/Волгоградская область, 25 декабря 2021 года</t>
  </si>
  <si>
    <t>Всероссийский мастерский турнир "Ледяной молот VI"
IPO Становая тяга в экипировке
Волжский/Волгоградская область, 25 декабря 2021 года</t>
  </si>
  <si>
    <t>Всероссийский мастерский турнир "Ледяной молот VI"
СПР Пауэрспорт ДК
Волжский/Волгоградская область, 25 декабря 2021 года</t>
  </si>
  <si>
    <t>Всероссийский мастерский турнир "Ледяной молот VI"
СПР Пауэрспорт
Волжский/Волгоградская область, 25 декабря 2021 года</t>
  </si>
  <si>
    <t>Всероссийский мастерский турнир "Ледяной молот VI"
СПР Строгий подъем штанги на бицепс ДК
Волжский/Волгоградская область, 25 декабря 2021 года</t>
  </si>
  <si>
    <t>Всероссийский мастерский турнир "Ледяной молот VI"
СПР Строгий подъем штанги на бицепс
Волжский/Волгоградская область, 25 декабря 2021 года</t>
  </si>
  <si>
    <t>Юниоры 20-23 (12.12.2001)/20</t>
  </si>
  <si>
    <t>Юноши 16-17 (10.02.2005)/16</t>
  </si>
  <si>
    <t>Юниоры 20-23 (07.02.1998)/23</t>
  </si>
  <si>
    <t>Юноши 13-19 (15.02.2011)/10</t>
  </si>
  <si>
    <t>Юноши 13-15 (15.02.2011)/10</t>
  </si>
  <si>
    <t>Юниорки 20-23 (26.01.2001)/20</t>
  </si>
  <si>
    <t>Юноши 13-19 (12.04.2006)/15</t>
  </si>
  <si>
    <t>Юниорки 20-23 (04.02.2001)/20</t>
  </si>
  <si>
    <t>Юниорки 20-23 (28.08.2001)/20</t>
  </si>
  <si>
    <t>Юноши 13-19 (14.01.2010)/11</t>
  </si>
  <si>
    <t>Юниоры 20-23 (25.05.2001)/20</t>
  </si>
  <si>
    <t>Юноши 13-19 (23.01.2002)/19</t>
  </si>
  <si>
    <t>№</t>
  </si>
  <si>
    <t>Жим</t>
  </si>
  <si>
    <t>Тяга</t>
  </si>
  <si>
    <t xml:space="preserve">
Дата рождения/Возраст</t>
  </si>
  <si>
    <t>Возрастная группа</t>
  </si>
  <si>
    <t>O</t>
  </si>
  <si>
    <t>J</t>
  </si>
  <si>
    <t>T2</t>
  </si>
  <si>
    <t>M2</t>
  </si>
  <si>
    <t>T</t>
  </si>
  <si>
    <t>T1</t>
  </si>
  <si>
    <t>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</si>
</sst>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7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b/>
      <strike/>
      <sz val="10"/>
      <color theme="5"/>
      <name val="Arial Cyr"/>
      <charset val="204"/>
    </font>
    <font>
      <b/>
      <strike/>
      <sz val="10"/>
      <color rgb="FFC0504D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  <fill>
      <patternFill patternType="solid">
        <fgColor rgb="FFD7E4BE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164" fontId="1" fillId="0" borderId="15" xfId="0" applyNumberFormat="1" applyFont="1" applyFill="1" applyBorder="1" applyAlignment="1">
      <alignment horizontal="center" vertical="center"/>
    </xf>
    <xf numFmtId="165" fontId="1" fillId="0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8" xfId="0" applyNumberFormat="1" applyFont="1" applyFill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21.66406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1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20" style="5" customWidth="1"/>
    <col min="22" max="16384" width="9.1640625" style="3"/>
  </cols>
  <sheetData>
    <row r="1" spans="1:21" s="2" customFormat="1" ht="29" customHeight="1">
      <c r="A1" s="38" t="s">
        <v>188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1"/>
    </row>
    <row r="2" spans="1:21" s="2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5"/>
    </row>
    <row r="3" spans="1:21" s="1" customFormat="1" ht="12.75" customHeight="1">
      <c r="A3" s="46" t="s">
        <v>218</v>
      </c>
      <c r="B3" s="30" t="s">
        <v>0</v>
      </c>
      <c r="C3" s="48" t="s">
        <v>221</v>
      </c>
      <c r="D3" s="48" t="s">
        <v>6</v>
      </c>
      <c r="E3" s="32" t="s">
        <v>222</v>
      </c>
      <c r="F3" s="32" t="s">
        <v>5</v>
      </c>
      <c r="G3" s="32" t="s">
        <v>8</v>
      </c>
      <c r="H3" s="32"/>
      <c r="I3" s="32"/>
      <c r="J3" s="32"/>
      <c r="K3" s="32" t="s">
        <v>9</v>
      </c>
      <c r="L3" s="32"/>
      <c r="M3" s="32"/>
      <c r="N3" s="32"/>
      <c r="O3" s="32" t="s">
        <v>10</v>
      </c>
      <c r="P3" s="32"/>
      <c r="Q3" s="32"/>
      <c r="R3" s="32"/>
      <c r="S3" s="32" t="s">
        <v>1</v>
      </c>
      <c r="T3" s="32" t="s">
        <v>3</v>
      </c>
      <c r="U3" s="34" t="s">
        <v>2</v>
      </c>
    </row>
    <row r="4" spans="1:21" s="1" customFormat="1" ht="21" customHeight="1" thickBot="1">
      <c r="A4" s="47"/>
      <c r="B4" s="31"/>
      <c r="C4" s="33"/>
      <c r="D4" s="33"/>
      <c r="E4" s="33"/>
      <c r="F4" s="3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3"/>
      <c r="T4" s="33"/>
      <c r="U4" s="35"/>
    </row>
    <row r="5" spans="1:21" ht="16">
      <c r="A5" s="36" t="s">
        <v>11</v>
      </c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21">
      <c r="A6" s="8" t="s">
        <v>33</v>
      </c>
      <c r="B6" s="7" t="s">
        <v>12</v>
      </c>
      <c r="C6" s="7" t="s">
        <v>13</v>
      </c>
      <c r="D6" s="7" t="s">
        <v>14</v>
      </c>
      <c r="E6" s="7" t="s">
        <v>223</v>
      </c>
      <c r="F6" s="7" t="s">
        <v>15</v>
      </c>
      <c r="G6" s="9" t="s">
        <v>16</v>
      </c>
      <c r="H6" s="10" t="s">
        <v>16</v>
      </c>
      <c r="I6" s="10" t="s">
        <v>17</v>
      </c>
      <c r="J6" s="8"/>
      <c r="K6" s="10" t="s">
        <v>18</v>
      </c>
      <c r="L6" s="9" t="s">
        <v>19</v>
      </c>
      <c r="M6" s="9" t="s">
        <v>19</v>
      </c>
      <c r="N6" s="8"/>
      <c r="O6" s="10" t="s">
        <v>20</v>
      </c>
      <c r="P6" s="10" t="s">
        <v>21</v>
      </c>
      <c r="Q6" s="9" t="s">
        <v>22</v>
      </c>
      <c r="R6" s="8"/>
      <c r="S6" s="8" t="str">
        <f>"202,5"</f>
        <v>202,5</v>
      </c>
      <c r="T6" s="8" t="str">
        <f>"436,2660"</f>
        <v>436,2660</v>
      </c>
      <c r="U6" s="7" t="s">
        <v>168</v>
      </c>
    </row>
    <row r="7" spans="1:21">
      <c r="B7" s="5" t="s">
        <v>7</v>
      </c>
    </row>
    <row r="8" spans="1:21" ht="16">
      <c r="A8" s="28" t="s">
        <v>23</v>
      </c>
      <c r="B8" s="28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</row>
    <row r="9" spans="1:21">
      <c r="A9" s="8" t="s">
        <v>33</v>
      </c>
      <c r="B9" s="7" t="s">
        <v>24</v>
      </c>
      <c r="C9" s="7" t="s">
        <v>25</v>
      </c>
      <c r="D9" s="7" t="s">
        <v>26</v>
      </c>
      <c r="E9" s="7" t="s">
        <v>223</v>
      </c>
      <c r="F9" s="7" t="s">
        <v>169</v>
      </c>
      <c r="G9" s="10" t="s">
        <v>27</v>
      </c>
      <c r="H9" s="10" t="s">
        <v>28</v>
      </c>
      <c r="I9" s="10" t="s">
        <v>29</v>
      </c>
      <c r="J9" s="8"/>
      <c r="K9" s="10" t="s">
        <v>30</v>
      </c>
      <c r="L9" s="9" t="s">
        <v>31</v>
      </c>
      <c r="M9" s="9" t="s">
        <v>31</v>
      </c>
      <c r="N9" s="8"/>
      <c r="O9" s="10" t="s">
        <v>28</v>
      </c>
      <c r="P9" s="10" t="s">
        <v>29</v>
      </c>
      <c r="Q9" s="9" t="s">
        <v>32</v>
      </c>
      <c r="R9" s="8"/>
      <c r="S9" s="8" t="str">
        <f>"320,0"</f>
        <v>320,0</v>
      </c>
      <c r="T9" s="8" t="str">
        <f>"534,0160"</f>
        <v>534,0160</v>
      </c>
      <c r="U9" s="7"/>
    </row>
    <row r="10" spans="1:21">
      <c r="B10" s="5" t="s">
        <v>7</v>
      </c>
    </row>
  </sheetData>
  <mergeCells count="15"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B3:B4"/>
    <mergeCell ref="S3:S4"/>
    <mergeCell ref="T3:T4"/>
    <mergeCell ref="U3:U4"/>
    <mergeCell ref="A5:R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8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21.83203125" style="5" customWidth="1"/>
    <col min="3" max="3" width="27.6640625" style="5" bestFit="1" customWidth="1"/>
    <col min="4" max="4" width="21.5" style="5" bestFit="1" customWidth="1"/>
    <col min="5" max="5" width="10.5" style="5" bestFit="1" customWidth="1"/>
    <col min="6" max="6" width="30.6640625" style="5" bestFit="1" customWidth="1"/>
    <col min="7" max="10" width="5.5" style="6" customWidth="1"/>
    <col min="11" max="11" width="10.5" style="6" bestFit="1" customWidth="1"/>
    <col min="12" max="12" width="7.5" style="6" bestFit="1" customWidth="1"/>
    <col min="13" max="13" width="18.5" style="5" customWidth="1"/>
    <col min="14" max="16384" width="9.1640625" style="3"/>
  </cols>
  <sheetData>
    <row r="1" spans="1:13" s="2" customFormat="1" ht="29" customHeight="1">
      <c r="A1" s="38" t="s">
        <v>197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218</v>
      </c>
      <c r="B3" s="30" t="s">
        <v>0</v>
      </c>
      <c r="C3" s="48" t="s">
        <v>221</v>
      </c>
      <c r="D3" s="48" t="s">
        <v>6</v>
      </c>
      <c r="E3" s="32" t="s">
        <v>222</v>
      </c>
      <c r="F3" s="32" t="s">
        <v>5</v>
      </c>
      <c r="G3" s="32" t="s">
        <v>9</v>
      </c>
      <c r="H3" s="32"/>
      <c r="I3" s="32"/>
      <c r="J3" s="32"/>
      <c r="K3" s="32" t="s">
        <v>59</v>
      </c>
      <c r="L3" s="32" t="s">
        <v>3</v>
      </c>
      <c r="M3" s="34" t="s">
        <v>2</v>
      </c>
    </row>
    <row r="4" spans="1:13" s="1" customFormat="1" ht="21" customHeight="1" thickBot="1">
      <c r="A4" s="47"/>
      <c r="B4" s="31"/>
      <c r="C4" s="33"/>
      <c r="D4" s="33"/>
      <c r="E4" s="33"/>
      <c r="F4" s="33"/>
      <c r="G4" s="4">
        <v>1</v>
      </c>
      <c r="H4" s="4">
        <v>2</v>
      </c>
      <c r="I4" s="4">
        <v>3</v>
      </c>
      <c r="J4" s="4" t="s">
        <v>4</v>
      </c>
      <c r="K4" s="33"/>
      <c r="L4" s="33"/>
      <c r="M4" s="35"/>
    </row>
    <row r="5" spans="1:13" ht="16">
      <c r="A5" s="36" t="s">
        <v>11</v>
      </c>
      <c r="B5" s="36"/>
      <c r="C5" s="37"/>
      <c r="D5" s="37"/>
      <c r="E5" s="37"/>
      <c r="F5" s="37"/>
      <c r="G5" s="37"/>
      <c r="H5" s="37"/>
      <c r="I5" s="37"/>
      <c r="J5" s="37"/>
    </row>
    <row r="6" spans="1:13">
      <c r="A6" s="8" t="s">
        <v>33</v>
      </c>
      <c r="B6" s="7" t="s">
        <v>109</v>
      </c>
      <c r="C6" s="7" t="s">
        <v>209</v>
      </c>
      <c r="D6" s="7" t="s">
        <v>110</v>
      </c>
      <c r="E6" s="7" t="s">
        <v>227</v>
      </c>
      <c r="F6" s="7" t="s">
        <v>38</v>
      </c>
      <c r="G6" s="10" t="s">
        <v>138</v>
      </c>
      <c r="H6" s="10" t="s">
        <v>18</v>
      </c>
      <c r="I6" s="10" t="s">
        <v>19</v>
      </c>
      <c r="J6" s="8"/>
      <c r="K6" s="8" t="str">
        <f>"40,0"</f>
        <v>40,0</v>
      </c>
      <c r="L6" s="8" t="str">
        <f>"52,9740"</f>
        <v>52,9740</v>
      </c>
      <c r="M6" s="7" t="s">
        <v>181</v>
      </c>
    </row>
    <row r="7" spans="1:13">
      <c r="B7" s="5" t="s">
        <v>7</v>
      </c>
    </row>
    <row r="8" spans="1:13">
      <c r="B8" s="5" t="s">
        <v>7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2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0.6640625" style="5" bestFit="1" customWidth="1"/>
    <col min="7" max="10" width="5.5" style="6" customWidth="1"/>
    <col min="11" max="11" width="10.5" style="6" bestFit="1" customWidth="1"/>
    <col min="12" max="12" width="7.5" style="6" bestFit="1" customWidth="1"/>
    <col min="13" max="13" width="21.83203125" style="5" customWidth="1"/>
    <col min="14" max="16384" width="9.1640625" style="3"/>
  </cols>
  <sheetData>
    <row r="1" spans="1:13" s="2" customFormat="1" ht="29" customHeight="1">
      <c r="A1" s="38" t="s">
        <v>198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218</v>
      </c>
      <c r="B3" s="30" t="s">
        <v>0</v>
      </c>
      <c r="C3" s="48" t="s">
        <v>221</v>
      </c>
      <c r="D3" s="48" t="s">
        <v>6</v>
      </c>
      <c r="E3" s="32" t="s">
        <v>222</v>
      </c>
      <c r="F3" s="32" t="s">
        <v>5</v>
      </c>
      <c r="G3" s="32" t="s">
        <v>9</v>
      </c>
      <c r="H3" s="32"/>
      <c r="I3" s="32"/>
      <c r="J3" s="32"/>
      <c r="K3" s="32" t="s">
        <v>59</v>
      </c>
      <c r="L3" s="32" t="s">
        <v>3</v>
      </c>
      <c r="M3" s="34" t="s">
        <v>2</v>
      </c>
    </row>
    <row r="4" spans="1:13" s="1" customFormat="1" ht="21" customHeight="1" thickBot="1">
      <c r="A4" s="47"/>
      <c r="B4" s="31"/>
      <c r="C4" s="33"/>
      <c r="D4" s="33"/>
      <c r="E4" s="33"/>
      <c r="F4" s="33"/>
      <c r="G4" s="4">
        <v>1</v>
      </c>
      <c r="H4" s="4">
        <v>2</v>
      </c>
      <c r="I4" s="4">
        <v>3</v>
      </c>
      <c r="J4" s="4" t="s">
        <v>4</v>
      </c>
      <c r="K4" s="33"/>
      <c r="L4" s="33"/>
      <c r="M4" s="35"/>
    </row>
    <row r="5" spans="1:13" ht="16">
      <c r="A5" s="36" t="s">
        <v>92</v>
      </c>
      <c r="B5" s="36"/>
      <c r="C5" s="37"/>
      <c r="D5" s="37"/>
      <c r="E5" s="37"/>
      <c r="F5" s="37"/>
      <c r="G5" s="37"/>
      <c r="H5" s="37"/>
      <c r="I5" s="37"/>
      <c r="J5" s="37"/>
    </row>
    <row r="6" spans="1:13">
      <c r="A6" s="8" t="s">
        <v>33</v>
      </c>
      <c r="B6" s="7" t="s">
        <v>105</v>
      </c>
      <c r="C6" s="7" t="s">
        <v>106</v>
      </c>
      <c r="D6" s="7" t="s">
        <v>107</v>
      </c>
      <c r="E6" s="7" t="s">
        <v>223</v>
      </c>
      <c r="F6" s="7" t="s">
        <v>169</v>
      </c>
      <c r="G6" s="10" t="s">
        <v>31</v>
      </c>
      <c r="H6" s="9" t="s">
        <v>166</v>
      </c>
      <c r="I6" s="9" t="s">
        <v>167</v>
      </c>
      <c r="J6" s="8"/>
      <c r="K6" s="8" t="str">
        <f>"70,0"</f>
        <v>70,0</v>
      </c>
      <c r="L6" s="8" t="str">
        <f>"70,0700"</f>
        <v>70,0700</v>
      </c>
      <c r="M6" s="7" t="s">
        <v>181</v>
      </c>
    </row>
    <row r="7" spans="1:13">
      <c r="B7" s="5" t="s">
        <v>7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4"/>
  <sheetViews>
    <sheetView zoomScaleNormal="100"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3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1.3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9.6640625" style="5" bestFit="1" customWidth="1"/>
    <col min="14" max="16384" width="9.1640625" style="3"/>
  </cols>
  <sheetData>
    <row r="1" spans="1:13" s="2" customFormat="1" ht="29" customHeight="1">
      <c r="A1" s="38" t="s">
        <v>199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218</v>
      </c>
      <c r="B3" s="30" t="s">
        <v>0</v>
      </c>
      <c r="C3" s="48" t="s">
        <v>221</v>
      </c>
      <c r="D3" s="48" t="s">
        <v>6</v>
      </c>
      <c r="E3" s="32" t="s">
        <v>222</v>
      </c>
      <c r="F3" s="32" t="s">
        <v>5</v>
      </c>
      <c r="G3" s="32" t="s">
        <v>10</v>
      </c>
      <c r="H3" s="32"/>
      <c r="I3" s="32"/>
      <c r="J3" s="32"/>
      <c r="K3" s="32" t="s">
        <v>59</v>
      </c>
      <c r="L3" s="32" t="s">
        <v>3</v>
      </c>
      <c r="M3" s="34" t="s">
        <v>2</v>
      </c>
    </row>
    <row r="4" spans="1:13" s="1" customFormat="1" ht="21" customHeight="1" thickBot="1">
      <c r="A4" s="47"/>
      <c r="B4" s="31"/>
      <c r="C4" s="33"/>
      <c r="D4" s="33"/>
      <c r="E4" s="33"/>
      <c r="F4" s="33"/>
      <c r="G4" s="4">
        <v>1</v>
      </c>
      <c r="H4" s="4">
        <v>2</v>
      </c>
      <c r="I4" s="4">
        <v>3</v>
      </c>
      <c r="J4" s="4" t="s">
        <v>4</v>
      </c>
      <c r="K4" s="33"/>
      <c r="L4" s="33"/>
      <c r="M4" s="35"/>
    </row>
    <row r="5" spans="1:13" ht="16">
      <c r="A5" s="36" t="s">
        <v>92</v>
      </c>
      <c r="B5" s="36"/>
      <c r="C5" s="37"/>
      <c r="D5" s="37"/>
      <c r="E5" s="37"/>
      <c r="F5" s="37"/>
      <c r="G5" s="37"/>
      <c r="H5" s="37"/>
      <c r="I5" s="37"/>
      <c r="J5" s="37"/>
    </row>
    <row r="6" spans="1:13">
      <c r="A6" s="8" t="s">
        <v>33</v>
      </c>
      <c r="B6" s="7" t="s">
        <v>93</v>
      </c>
      <c r="C6" s="7" t="s">
        <v>94</v>
      </c>
      <c r="D6" s="7" t="s">
        <v>95</v>
      </c>
      <c r="E6" s="7" t="s">
        <v>223</v>
      </c>
      <c r="F6" s="7" t="s">
        <v>15</v>
      </c>
      <c r="G6" s="10" t="s">
        <v>96</v>
      </c>
      <c r="H6" s="10" t="s">
        <v>97</v>
      </c>
      <c r="I6" s="8"/>
      <c r="J6" s="8"/>
      <c r="K6" s="8" t="str">
        <f>"107,5"</f>
        <v>107,5</v>
      </c>
      <c r="L6" s="8" t="str">
        <f>"195,2415"</f>
        <v>195,2415</v>
      </c>
      <c r="M6" s="7" t="s">
        <v>168</v>
      </c>
    </row>
    <row r="7" spans="1:13">
      <c r="B7" s="5" t="s">
        <v>7</v>
      </c>
    </row>
    <row r="8" spans="1:13" ht="16">
      <c r="A8" s="28" t="s">
        <v>60</v>
      </c>
      <c r="B8" s="28"/>
      <c r="C8" s="29"/>
      <c r="D8" s="29"/>
      <c r="E8" s="29"/>
      <c r="F8" s="29"/>
      <c r="G8" s="29"/>
      <c r="H8" s="29"/>
      <c r="I8" s="29"/>
      <c r="J8" s="29"/>
    </row>
    <row r="9" spans="1:13">
      <c r="A9" s="8" t="s">
        <v>33</v>
      </c>
      <c r="B9" s="7" t="s">
        <v>61</v>
      </c>
      <c r="C9" s="7" t="s">
        <v>62</v>
      </c>
      <c r="D9" s="7" t="s">
        <v>63</v>
      </c>
      <c r="E9" s="7" t="s">
        <v>223</v>
      </c>
      <c r="F9" s="7" t="s">
        <v>64</v>
      </c>
      <c r="G9" s="25" t="s">
        <v>98</v>
      </c>
      <c r="H9" s="26" t="s">
        <v>104</v>
      </c>
      <c r="I9" s="27" t="s">
        <v>120</v>
      </c>
      <c r="J9" s="8"/>
      <c r="K9" s="23">
        <v>200</v>
      </c>
      <c r="L9" s="24">
        <v>224.48</v>
      </c>
      <c r="M9" s="7" t="s">
        <v>174</v>
      </c>
    </row>
    <row r="10" spans="1:13">
      <c r="B10" s="5" t="s">
        <v>7</v>
      </c>
    </row>
    <row r="11" spans="1:13" ht="16">
      <c r="A11" s="28" t="s">
        <v>99</v>
      </c>
      <c r="B11" s="28"/>
      <c r="C11" s="29"/>
      <c r="D11" s="29"/>
      <c r="E11" s="29"/>
      <c r="F11" s="29"/>
      <c r="G11" s="29"/>
      <c r="H11" s="29"/>
      <c r="I11" s="29"/>
      <c r="J11" s="29"/>
    </row>
    <row r="12" spans="1:13">
      <c r="A12" s="8" t="s">
        <v>33</v>
      </c>
      <c r="B12" s="7" t="s">
        <v>100</v>
      </c>
      <c r="C12" s="7" t="s">
        <v>101</v>
      </c>
      <c r="D12" s="7" t="s">
        <v>102</v>
      </c>
      <c r="E12" s="7" t="s">
        <v>223</v>
      </c>
      <c r="F12" s="7" t="s">
        <v>169</v>
      </c>
      <c r="G12" s="10" t="s">
        <v>103</v>
      </c>
      <c r="H12" s="10" t="s">
        <v>98</v>
      </c>
      <c r="I12" s="9" t="s">
        <v>104</v>
      </c>
      <c r="J12" s="8"/>
      <c r="K12" s="8" t="str">
        <f>"190,0"</f>
        <v>190,0</v>
      </c>
      <c r="L12" s="8" t="str">
        <f>"203,4520"</f>
        <v>203,4520</v>
      </c>
      <c r="M12" s="7" t="s">
        <v>182</v>
      </c>
    </row>
    <row r="13" spans="1:13">
      <c r="B13" s="5" t="s">
        <v>7</v>
      </c>
    </row>
    <row r="14" spans="1:13">
      <c r="B14" s="5" t="s">
        <v>7</v>
      </c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B3:B4"/>
    <mergeCell ref="K3:K4"/>
    <mergeCell ref="L3:L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11"/>
  <sheetViews>
    <sheetView zoomScaleNormal="100"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1.66406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1.33203125" style="5" bestFit="1" customWidth="1"/>
    <col min="7" max="8" width="5.5" style="6" customWidth="1"/>
    <col min="9" max="9" width="4.164062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9.83203125" style="5" customWidth="1"/>
    <col min="14" max="16384" width="9.1640625" style="3"/>
  </cols>
  <sheetData>
    <row r="1" spans="1:13" s="2" customFormat="1" ht="29" customHeight="1">
      <c r="A1" s="38" t="s">
        <v>200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218</v>
      </c>
      <c r="B3" s="30" t="s">
        <v>0</v>
      </c>
      <c r="C3" s="48" t="s">
        <v>221</v>
      </c>
      <c r="D3" s="48" t="s">
        <v>6</v>
      </c>
      <c r="E3" s="32" t="s">
        <v>222</v>
      </c>
      <c r="F3" s="32" t="s">
        <v>5</v>
      </c>
      <c r="G3" s="32" t="s">
        <v>10</v>
      </c>
      <c r="H3" s="32"/>
      <c r="I3" s="32"/>
      <c r="J3" s="32"/>
      <c r="K3" s="32" t="s">
        <v>59</v>
      </c>
      <c r="L3" s="32" t="s">
        <v>3</v>
      </c>
      <c r="M3" s="34" t="s">
        <v>2</v>
      </c>
    </row>
    <row r="4" spans="1:13" s="1" customFormat="1" ht="21" customHeight="1" thickBot="1">
      <c r="A4" s="47"/>
      <c r="B4" s="31"/>
      <c r="C4" s="33"/>
      <c r="D4" s="33"/>
      <c r="E4" s="33"/>
      <c r="F4" s="33"/>
      <c r="G4" s="4">
        <v>1</v>
      </c>
      <c r="H4" s="4">
        <v>2</v>
      </c>
      <c r="I4" s="4">
        <v>3</v>
      </c>
      <c r="J4" s="4" t="s">
        <v>4</v>
      </c>
      <c r="K4" s="33"/>
      <c r="L4" s="33"/>
      <c r="M4" s="35"/>
    </row>
    <row r="5" spans="1:13" ht="16">
      <c r="A5" s="36" t="s">
        <v>60</v>
      </c>
      <c r="B5" s="36"/>
      <c r="C5" s="37"/>
      <c r="D5" s="37"/>
      <c r="E5" s="37"/>
      <c r="F5" s="37"/>
      <c r="G5" s="37"/>
      <c r="H5" s="37"/>
      <c r="I5" s="37"/>
      <c r="J5" s="37"/>
    </row>
    <row r="6" spans="1:13">
      <c r="A6" s="8" t="s">
        <v>33</v>
      </c>
      <c r="B6" s="7" t="s">
        <v>80</v>
      </c>
      <c r="C6" s="7" t="s">
        <v>81</v>
      </c>
      <c r="D6" s="7" t="s">
        <v>82</v>
      </c>
      <c r="E6" s="7" t="s">
        <v>223</v>
      </c>
      <c r="F6" s="7" t="s">
        <v>64</v>
      </c>
      <c r="G6" s="10" t="s">
        <v>85</v>
      </c>
      <c r="H6" s="9" t="s">
        <v>86</v>
      </c>
      <c r="I6" s="8"/>
      <c r="J6" s="8"/>
      <c r="K6" s="8" t="str">
        <f>"235,0"</f>
        <v>235,0</v>
      </c>
      <c r="L6" s="8" t="str">
        <f>"374,6840"</f>
        <v>374,6840</v>
      </c>
      <c r="M6" s="7" t="s">
        <v>171</v>
      </c>
    </row>
    <row r="7" spans="1:13">
      <c r="B7" s="5" t="s">
        <v>7</v>
      </c>
    </row>
    <row r="8" spans="1:13" ht="16">
      <c r="A8" s="28" t="s">
        <v>34</v>
      </c>
      <c r="B8" s="28"/>
      <c r="C8" s="29"/>
      <c r="D8" s="29"/>
      <c r="E8" s="29"/>
      <c r="F8" s="29"/>
      <c r="G8" s="29"/>
      <c r="H8" s="29"/>
      <c r="I8" s="29"/>
      <c r="J8" s="29"/>
    </row>
    <row r="9" spans="1:13">
      <c r="A9" s="8" t="s">
        <v>33</v>
      </c>
      <c r="B9" s="7" t="s">
        <v>87</v>
      </c>
      <c r="C9" s="7" t="s">
        <v>88</v>
      </c>
      <c r="D9" s="7" t="s">
        <v>89</v>
      </c>
      <c r="E9" s="7" t="s">
        <v>223</v>
      </c>
      <c r="F9" s="7" t="s">
        <v>169</v>
      </c>
      <c r="G9" s="10" t="s">
        <v>90</v>
      </c>
      <c r="H9" s="9" t="s">
        <v>91</v>
      </c>
      <c r="I9" s="8"/>
      <c r="J9" s="8"/>
      <c r="K9" s="8" t="str">
        <f>"330,0"</f>
        <v>330,0</v>
      </c>
      <c r="L9" s="8" t="str">
        <f>"292,0500"</f>
        <v>292,0500</v>
      </c>
      <c r="M9" s="7" t="s">
        <v>183</v>
      </c>
    </row>
    <row r="10" spans="1:13">
      <c r="B10" s="5" t="s">
        <v>7</v>
      </c>
    </row>
    <row r="11" spans="1:13">
      <c r="B11" s="5" t="s">
        <v>7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13"/>
  <sheetViews>
    <sheetView zoomScaleNormal="100"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1.1640625" style="5" bestFit="1" customWidth="1"/>
    <col min="3" max="3" width="27.6640625" style="5" bestFit="1" customWidth="1"/>
    <col min="4" max="4" width="21.5" style="5" bestFit="1" customWidth="1"/>
    <col min="5" max="5" width="10.5" style="5" bestFit="1" customWidth="1"/>
    <col min="6" max="6" width="31.3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0.5" style="5" customWidth="1"/>
    <col min="14" max="16384" width="9.1640625" style="3"/>
  </cols>
  <sheetData>
    <row r="1" spans="1:13" s="2" customFormat="1" ht="29" customHeight="1">
      <c r="A1" s="38" t="s">
        <v>201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218</v>
      </c>
      <c r="B3" s="30" t="s">
        <v>0</v>
      </c>
      <c r="C3" s="48" t="s">
        <v>221</v>
      </c>
      <c r="D3" s="48" t="s">
        <v>6</v>
      </c>
      <c r="E3" s="32" t="s">
        <v>222</v>
      </c>
      <c r="F3" s="32" t="s">
        <v>5</v>
      </c>
      <c r="G3" s="32" t="s">
        <v>10</v>
      </c>
      <c r="H3" s="32"/>
      <c r="I3" s="32"/>
      <c r="J3" s="32"/>
      <c r="K3" s="32" t="s">
        <v>59</v>
      </c>
      <c r="L3" s="32" t="s">
        <v>3</v>
      </c>
      <c r="M3" s="34" t="s">
        <v>2</v>
      </c>
    </row>
    <row r="4" spans="1:13" s="1" customFormat="1" ht="21" customHeight="1" thickBot="1">
      <c r="A4" s="47"/>
      <c r="B4" s="31"/>
      <c r="C4" s="33"/>
      <c r="D4" s="33"/>
      <c r="E4" s="33"/>
      <c r="F4" s="33"/>
      <c r="G4" s="4">
        <v>1</v>
      </c>
      <c r="H4" s="4">
        <v>2</v>
      </c>
      <c r="I4" s="4">
        <v>3</v>
      </c>
      <c r="J4" s="4" t="s">
        <v>4</v>
      </c>
      <c r="K4" s="33"/>
      <c r="L4" s="33"/>
      <c r="M4" s="35"/>
    </row>
    <row r="5" spans="1:13" ht="16">
      <c r="A5" s="36" t="s">
        <v>92</v>
      </c>
      <c r="B5" s="36"/>
      <c r="C5" s="37"/>
      <c r="D5" s="37"/>
      <c r="E5" s="37"/>
      <c r="F5" s="37"/>
      <c r="G5" s="37"/>
      <c r="H5" s="37"/>
      <c r="I5" s="37"/>
      <c r="J5" s="37"/>
    </row>
    <row r="6" spans="1:13">
      <c r="A6" s="8" t="s">
        <v>33</v>
      </c>
      <c r="B6" s="7" t="s">
        <v>105</v>
      </c>
      <c r="C6" s="7" t="s">
        <v>106</v>
      </c>
      <c r="D6" s="7" t="s">
        <v>107</v>
      </c>
      <c r="E6" s="7" t="s">
        <v>223</v>
      </c>
      <c r="F6" s="7" t="s">
        <v>38</v>
      </c>
      <c r="G6" s="10" t="s">
        <v>83</v>
      </c>
      <c r="H6" s="10" t="s">
        <v>108</v>
      </c>
      <c r="I6" s="9" t="s">
        <v>28</v>
      </c>
      <c r="J6" s="8"/>
      <c r="K6" s="8" t="str">
        <f>"120,0"</f>
        <v>120,0</v>
      </c>
      <c r="L6" s="8" t="str">
        <f>"216,9600"</f>
        <v>216,9600</v>
      </c>
      <c r="M6" s="7" t="s">
        <v>184</v>
      </c>
    </row>
    <row r="7" spans="1:13">
      <c r="B7" s="5" t="s">
        <v>7</v>
      </c>
    </row>
    <row r="8" spans="1:13" ht="16">
      <c r="A8" s="28" t="s">
        <v>60</v>
      </c>
      <c r="B8" s="28"/>
      <c r="C8" s="29"/>
      <c r="D8" s="29"/>
      <c r="E8" s="29"/>
      <c r="F8" s="29"/>
      <c r="G8" s="29"/>
      <c r="H8" s="29"/>
      <c r="I8" s="29"/>
      <c r="J8" s="29"/>
    </row>
    <row r="9" spans="1:13">
      <c r="A9" s="8" t="s">
        <v>33</v>
      </c>
      <c r="B9" s="7" t="s">
        <v>80</v>
      </c>
      <c r="C9" s="7" t="s">
        <v>81</v>
      </c>
      <c r="D9" s="7" t="s">
        <v>82</v>
      </c>
      <c r="E9" s="7" t="s">
        <v>223</v>
      </c>
      <c r="F9" s="7" t="s">
        <v>64</v>
      </c>
      <c r="G9" s="10" t="s">
        <v>85</v>
      </c>
      <c r="H9" s="9" t="s">
        <v>86</v>
      </c>
      <c r="I9" s="8"/>
      <c r="J9" s="8"/>
      <c r="K9" s="8" t="str">
        <f>"235,0"</f>
        <v>235,0</v>
      </c>
      <c r="L9" s="8" t="str">
        <f>"374,6840"</f>
        <v>374,6840</v>
      </c>
      <c r="M9" s="7" t="s">
        <v>172</v>
      </c>
    </row>
    <row r="10" spans="1:13">
      <c r="B10" s="5" t="s">
        <v>7</v>
      </c>
    </row>
    <row r="11" spans="1:13" ht="16">
      <c r="A11" s="28" t="s">
        <v>11</v>
      </c>
      <c r="B11" s="28"/>
      <c r="C11" s="29"/>
      <c r="D11" s="29"/>
      <c r="E11" s="29"/>
      <c r="F11" s="29"/>
      <c r="G11" s="29"/>
      <c r="H11" s="29"/>
      <c r="I11" s="29"/>
      <c r="J11" s="29"/>
    </row>
    <row r="12" spans="1:13">
      <c r="A12" s="8" t="s">
        <v>33</v>
      </c>
      <c r="B12" s="7" t="s">
        <v>109</v>
      </c>
      <c r="C12" s="7" t="s">
        <v>210</v>
      </c>
      <c r="D12" s="7" t="s">
        <v>110</v>
      </c>
      <c r="E12" s="7" t="s">
        <v>228</v>
      </c>
      <c r="F12" s="7" t="s">
        <v>38</v>
      </c>
      <c r="G12" s="10" t="s">
        <v>30</v>
      </c>
      <c r="H12" s="9" t="s">
        <v>31</v>
      </c>
      <c r="I12" s="9" t="s">
        <v>31</v>
      </c>
      <c r="J12" s="8"/>
      <c r="K12" s="8" t="str">
        <f>"65,0"</f>
        <v>65,0</v>
      </c>
      <c r="L12" s="8" t="str">
        <f>"127,0750"</f>
        <v>127,0750</v>
      </c>
      <c r="M12" s="7" t="s">
        <v>184</v>
      </c>
    </row>
    <row r="13" spans="1:13">
      <c r="B13" s="5" t="s">
        <v>7</v>
      </c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B3:B4"/>
    <mergeCell ref="K3:K4"/>
    <mergeCell ref="L3:L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11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20.66406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1.6640625" style="5" bestFit="1" customWidth="1"/>
    <col min="7" max="14" width="5.5" style="6" customWidth="1"/>
    <col min="15" max="15" width="7.83203125" style="6" bestFit="1" customWidth="1"/>
    <col min="16" max="16" width="7.5" style="6" bestFit="1" customWidth="1"/>
    <col min="17" max="17" width="19.33203125" style="5" customWidth="1"/>
    <col min="18" max="16384" width="9.1640625" style="3"/>
  </cols>
  <sheetData>
    <row r="1" spans="1:17" s="2" customFormat="1" ht="29" customHeight="1">
      <c r="A1" s="38" t="s">
        <v>202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1"/>
    </row>
    <row r="2" spans="1:17" s="2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5"/>
    </row>
    <row r="3" spans="1:17" s="1" customFormat="1" ht="12.75" customHeight="1">
      <c r="A3" s="46" t="s">
        <v>218</v>
      </c>
      <c r="B3" s="30" t="s">
        <v>0</v>
      </c>
      <c r="C3" s="48" t="s">
        <v>221</v>
      </c>
      <c r="D3" s="48" t="s">
        <v>6</v>
      </c>
      <c r="E3" s="32" t="s">
        <v>222</v>
      </c>
      <c r="F3" s="32" t="s">
        <v>5</v>
      </c>
      <c r="G3" s="32" t="s">
        <v>219</v>
      </c>
      <c r="H3" s="32"/>
      <c r="I3" s="32"/>
      <c r="J3" s="32"/>
      <c r="K3" s="32" t="s">
        <v>220</v>
      </c>
      <c r="L3" s="32"/>
      <c r="M3" s="32"/>
      <c r="N3" s="32"/>
      <c r="O3" s="32" t="s">
        <v>1</v>
      </c>
      <c r="P3" s="32" t="s">
        <v>3</v>
      </c>
      <c r="Q3" s="34" t="s">
        <v>2</v>
      </c>
    </row>
    <row r="4" spans="1:17" s="1" customFormat="1" ht="21" customHeight="1" thickBot="1">
      <c r="A4" s="47"/>
      <c r="B4" s="31"/>
      <c r="C4" s="33"/>
      <c r="D4" s="33"/>
      <c r="E4" s="33"/>
      <c r="F4" s="3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3"/>
      <c r="P4" s="33"/>
      <c r="Q4" s="35"/>
    </row>
    <row r="5" spans="1:17" ht="16">
      <c r="A5" s="36" t="s">
        <v>92</v>
      </c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7">
      <c r="A6" s="8" t="s">
        <v>33</v>
      </c>
      <c r="B6" s="7" t="s">
        <v>159</v>
      </c>
      <c r="C6" s="7" t="s">
        <v>160</v>
      </c>
      <c r="D6" s="7" t="s">
        <v>161</v>
      </c>
      <c r="E6" s="7" t="s">
        <v>223</v>
      </c>
      <c r="F6" s="7" t="s">
        <v>38</v>
      </c>
      <c r="G6" s="10" t="s">
        <v>18</v>
      </c>
      <c r="H6" s="10" t="s">
        <v>19</v>
      </c>
      <c r="I6" s="8"/>
      <c r="J6" s="8"/>
      <c r="K6" s="10" t="s">
        <v>126</v>
      </c>
      <c r="L6" s="10" t="s">
        <v>138</v>
      </c>
      <c r="M6" s="8"/>
      <c r="N6" s="8"/>
      <c r="O6" s="8" t="str">
        <f>"75,0"</f>
        <v>75,0</v>
      </c>
      <c r="P6" s="8" t="str">
        <f>"77,0775"</f>
        <v>77,0775</v>
      </c>
      <c r="Q6" s="7" t="s">
        <v>162</v>
      </c>
    </row>
    <row r="7" spans="1:17">
      <c r="B7" s="5" t="s">
        <v>7</v>
      </c>
    </row>
    <row r="8" spans="1:17" ht="16">
      <c r="A8" s="28" t="s">
        <v>53</v>
      </c>
      <c r="B8" s="28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7">
      <c r="A9" s="8" t="s">
        <v>33</v>
      </c>
      <c r="B9" s="7" t="s">
        <v>163</v>
      </c>
      <c r="C9" s="7" t="s">
        <v>164</v>
      </c>
      <c r="D9" s="7" t="s">
        <v>165</v>
      </c>
      <c r="E9" s="7" t="s">
        <v>223</v>
      </c>
      <c r="F9" s="7" t="s">
        <v>38</v>
      </c>
      <c r="G9" s="10" t="s">
        <v>20</v>
      </c>
      <c r="H9" s="10" t="s">
        <v>116</v>
      </c>
      <c r="I9" s="9" t="s">
        <v>112</v>
      </c>
      <c r="J9" s="8"/>
      <c r="K9" s="10" t="s">
        <v>156</v>
      </c>
      <c r="L9" s="10" t="s">
        <v>30</v>
      </c>
      <c r="M9" s="10" t="s">
        <v>31</v>
      </c>
      <c r="N9" s="8"/>
      <c r="O9" s="8" t="str">
        <f>"160,0"</f>
        <v>160,0</v>
      </c>
      <c r="P9" s="8" t="str">
        <f>"95,7440"</f>
        <v>95,7440</v>
      </c>
      <c r="Q9" s="7" t="s">
        <v>162</v>
      </c>
    </row>
    <row r="10" spans="1:17">
      <c r="B10" s="5" t="s">
        <v>7</v>
      </c>
    </row>
    <row r="11" spans="1:17">
      <c r="B11" s="5" t="s">
        <v>7</v>
      </c>
    </row>
  </sheetData>
  <mergeCells count="14"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B3:B4"/>
    <mergeCell ref="O3:O4"/>
    <mergeCell ref="P3:P4"/>
    <mergeCell ref="Q3:Q4"/>
    <mergeCell ref="A5:N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10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23.6640625" style="5" bestFit="1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30.6640625" style="5" bestFit="1" customWidth="1"/>
    <col min="7" max="14" width="5.5" style="6" customWidth="1"/>
    <col min="15" max="15" width="7.83203125" style="6" bestFit="1" customWidth="1"/>
    <col min="16" max="16" width="7.5" style="6" bestFit="1" customWidth="1"/>
    <col min="17" max="17" width="27.33203125" style="5" bestFit="1" customWidth="1"/>
    <col min="18" max="16384" width="9.1640625" style="3"/>
  </cols>
  <sheetData>
    <row r="1" spans="1:17" s="2" customFormat="1" ht="29" customHeight="1">
      <c r="A1" s="38" t="s">
        <v>203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1"/>
    </row>
    <row r="2" spans="1:17" s="2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5"/>
    </row>
    <row r="3" spans="1:17" s="1" customFormat="1" ht="12.75" customHeight="1">
      <c r="A3" s="46" t="s">
        <v>218</v>
      </c>
      <c r="B3" s="30" t="s">
        <v>0</v>
      </c>
      <c r="C3" s="48" t="s">
        <v>221</v>
      </c>
      <c r="D3" s="48" t="s">
        <v>6</v>
      </c>
      <c r="E3" s="32" t="s">
        <v>222</v>
      </c>
      <c r="F3" s="32" t="s">
        <v>5</v>
      </c>
      <c r="G3" s="32" t="s">
        <v>219</v>
      </c>
      <c r="H3" s="32"/>
      <c r="I3" s="32"/>
      <c r="J3" s="32"/>
      <c r="K3" s="32" t="s">
        <v>220</v>
      </c>
      <c r="L3" s="32"/>
      <c r="M3" s="32"/>
      <c r="N3" s="32"/>
      <c r="O3" s="32" t="s">
        <v>1</v>
      </c>
      <c r="P3" s="32" t="s">
        <v>3</v>
      </c>
      <c r="Q3" s="34" t="s">
        <v>2</v>
      </c>
    </row>
    <row r="4" spans="1:17" s="1" customFormat="1" ht="21" customHeight="1" thickBot="1">
      <c r="A4" s="47"/>
      <c r="B4" s="31"/>
      <c r="C4" s="33"/>
      <c r="D4" s="33"/>
      <c r="E4" s="33"/>
      <c r="F4" s="3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3"/>
      <c r="P4" s="33"/>
      <c r="Q4" s="35"/>
    </row>
    <row r="5" spans="1:17" ht="16">
      <c r="A5" s="36" t="s">
        <v>60</v>
      </c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7">
      <c r="A6" s="8" t="s">
        <v>33</v>
      </c>
      <c r="B6" s="7" t="s">
        <v>152</v>
      </c>
      <c r="C6" s="7" t="s">
        <v>211</v>
      </c>
      <c r="D6" s="7" t="s">
        <v>153</v>
      </c>
      <c r="E6" s="7" t="s">
        <v>224</v>
      </c>
      <c r="F6" s="7" t="s">
        <v>38</v>
      </c>
      <c r="G6" s="10" t="s">
        <v>123</v>
      </c>
      <c r="H6" s="10" t="s">
        <v>124</v>
      </c>
      <c r="I6" s="10" t="s">
        <v>125</v>
      </c>
      <c r="J6" s="8"/>
      <c r="K6" s="10" t="s">
        <v>133</v>
      </c>
      <c r="L6" s="10" t="s">
        <v>134</v>
      </c>
      <c r="M6" s="10" t="s">
        <v>123</v>
      </c>
      <c r="N6" s="8"/>
      <c r="O6" s="8" t="str">
        <f>"55,0"</f>
        <v>55,0</v>
      </c>
      <c r="P6" s="8" t="str">
        <f>"46,6152"</f>
        <v>46,6152</v>
      </c>
      <c r="Q6" s="7" t="s">
        <v>186</v>
      </c>
    </row>
    <row r="7" spans="1:17">
      <c r="B7" s="5" t="s">
        <v>7</v>
      </c>
    </row>
    <row r="8" spans="1:17" ht="16">
      <c r="A8" s="28" t="s">
        <v>34</v>
      </c>
      <c r="B8" s="28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7">
      <c r="A9" s="8" t="s">
        <v>33</v>
      </c>
      <c r="B9" s="7" t="s">
        <v>154</v>
      </c>
      <c r="C9" s="7" t="s">
        <v>212</v>
      </c>
      <c r="D9" s="7" t="s">
        <v>155</v>
      </c>
      <c r="E9" s="7" t="s">
        <v>227</v>
      </c>
      <c r="F9" s="7" t="s">
        <v>38</v>
      </c>
      <c r="G9" s="10" t="s">
        <v>151</v>
      </c>
      <c r="H9" s="10" t="s">
        <v>156</v>
      </c>
      <c r="I9" s="10" t="s">
        <v>157</v>
      </c>
      <c r="J9" s="8"/>
      <c r="K9" s="10" t="s">
        <v>19</v>
      </c>
      <c r="L9" s="10" t="s">
        <v>150</v>
      </c>
      <c r="M9" s="9" t="s">
        <v>158</v>
      </c>
      <c r="N9" s="8"/>
      <c r="O9" s="8" t="str">
        <f>"107,5"</f>
        <v>107,5</v>
      </c>
      <c r="P9" s="8" t="str">
        <f>"61,7265"</f>
        <v>61,7265</v>
      </c>
      <c r="Q9" s="7" t="s">
        <v>186</v>
      </c>
    </row>
    <row r="10" spans="1:17">
      <c r="B10" s="5" t="s">
        <v>7</v>
      </c>
    </row>
  </sheetData>
  <mergeCells count="14"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B3:B4"/>
    <mergeCell ref="O3:O4"/>
    <mergeCell ref="P3:P4"/>
    <mergeCell ref="Q3:Q4"/>
    <mergeCell ref="A5:N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10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16406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0.6640625" style="5" bestFit="1" customWidth="1"/>
    <col min="7" max="10" width="5.5" style="6" customWidth="1"/>
    <col min="11" max="11" width="10.5" style="6" bestFit="1" customWidth="1"/>
    <col min="12" max="12" width="7.5" style="6" bestFit="1" customWidth="1"/>
    <col min="13" max="13" width="25.6640625" style="5" bestFit="1" customWidth="1"/>
    <col min="14" max="16384" width="9.1640625" style="3"/>
  </cols>
  <sheetData>
    <row r="1" spans="1:13" s="2" customFormat="1" ht="29" customHeight="1">
      <c r="A1" s="38" t="s">
        <v>204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218</v>
      </c>
      <c r="B3" s="30" t="s">
        <v>0</v>
      </c>
      <c r="C3" s="48" t="s">
        <v>221</v>
      </c>
      <c r="D3" s="48" t="s">
        <v>6</v>
      </c>
      <c r="E3" s="32" t="s">
        <v>222</v>
      </c>
      <c r="F3" s="32" t="s">
        <v>5</v>
      </c>
      <c r="G3" s="32" t="s">
        <v>219</v>
      </c>
      <c r="H3" s="32"/>
      <c r="I3" s="32"/>
      <c r="J3" s="32"/>
      <c r="K3" s="32" t="s">
        <v>59</v>
      </c>
      <c r="L3" s="32" t="s">
        <v>3</v>
      </c>
      <c r="M3" s="34" t="s">
        <v>2</v>
      </c>
    </row>
    <row r="4" spans="1:13" s="1" customFormat="1" ht="21" customHeight="1" thickBot="1">
      <c r="A4" s="47"/>
      <c r="B4" s="31"/>
      <c r="C4" s="33"/>
      <c r="D4" s="33"/>
      <c r="E4" s="33"/>
      <c r="F4" s="33"/>
      <c r="G4" s="4">
        <v>1</v>
      </c>
      <c r="H4" s="4">
        <v>2</v>
      </c>
      <c r="I4" s="4">
        <v>3</v>
      </c>
      <c r="J4" s="4" t="s">
        <v>4</v>
      </c>
      <c r="K4" s="33"/>
      <c r="L4" s="33"/>
      <c r="M4" s="35"/>
    </row>
    <row r="5" spans="1:13" ht="16">
      <c r="A5" s="36" t="s">
        <v>60</v>
      </c>
      <c r="B5" s="36"/>
      <c r="C5" s="37"/>
      <c r="D5" s="37"/>
      <c r="E5" s="37"/>
      <c r="F5" s="37"/>
      <c r="G5" s="37"/>
      <c r="H5" s="37"/>
      <c r="I5" s="37"/>
      <c r="J5" s="37"/>
    </row>
    <row r="6" spans="1:13">
      <c r="A6" s="8" t="s">
        <v>33</v>
      </c>
      <c r="B6" s="7" t="s">
        <v>146</v>
      </c>
      <c r="C6" s="7" t="s">
        <v>147</v>
      </c>
      <c r="D6" s="7" t="s">
        <v>114</v>
      </c>
      <c r="E6" s="7" t="s">
        <v>229</v>
      </c>
      <c r="F6" s="7" t="s">
        <v>38</v>
      </c>
      <c r="G6" s="10" t="s">
        <v>19</v>
      </c>
      <c r="H6" s="10" t="s">
        <v>148</v>
      </c>
      <c r="I6" s="8"/>
      <c r="J6" s="8"/>
      <c r="K6" s="8" t="str">
        <f>"43,0"</f>
        <v>43,0</v>
      </c>
      <c r="L6" s="8" t="str">
        <f>"40,8493"</f>
        <v>40,8493</v>
      </c>
      <c r="M6" s="7"/>
    </row>
    <row r="7" spans="1:13">
      <c r="B7" s="5" t="s">
        <v>7</v>
      </c>
    </row>
    <row r="8" spans="1:13" ht="16">
      <c r="A8" s="28" t="s">
        <v>34</v>
      </c>
      <c r="B8" s="28"/>
      <c r="C8" s="29"/>
      <c r="D8" s="29"/>
      <c r="E8" s="29"/>
      <c r="F8" s="29"/>
      <c r="G8" s="29"/>
      <c r="H8" s="29"/>
      <c r="I8" s="29"/>
      <c r="J8" s="29"/>
    </row>
    <row r="9" spans="1:13">
      <c r="A9" s="8" t="s">
        <v>33</v>
      </c>
      <c r="B9" s="7" t="s">
        <v>75</v>
      </c>
      <c r="C9" s="7" t="s">
        <v>76</v>
      </c>
      <c r="D9" s="7" t="s">
        <v>149</v>
      </c>
      <c r="E9" s="7" t="s">
        <v>223</v>
      </c>
      <c r="F9" s="7" t="s">
        <v>38</v>
      </c>
      <c r="G9" s="10" t="s">
        <v>150</v>
      </c>
      <c r="H9" s="10" t="s">
        <v>151</v>
      </c>
      <c r="I9" s="9" t="s">
        <v>30</v>
      </c>
      <c r="J9" s="8"/>
      <c r="K9" s="8" t="str">
        <f>"55,0"</f>
        <v>55,0</v>
      </c>
      <c r="L9" s="8" t="str">
        <f>"31,0173"</f>
        <v>31,0173</v>
      </c>
      <c r="M9" s="7" t="s">
        <v>187</v>
      </c>
    </row>
    <row r="10" spans="1:13">
      <c r="B10" s="5" t="s">
        <v>7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21"/>
  <sheetViews>
    <sheetView tabSelected="1" workbookViewId="0">
      <selection activeCell="E21" sqref="E21"/>
    </sheetView>
  </sheetViews>
  <sheetFormatPr baseColWidth="10" defaultColWidth="9.1640625" defaultRowHeight="13"/>
  <cols>
    <col min="1" max="1" width="7.5" style="5" bestFit="1" customWidth="1"/>
    <col min="2" max="2" width="26.1640625" style="5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37.1640625" style="5" bestFit="1" customWidth="1"/>
    <col min="7" max="10" width="5.5" style="6" customWidth="1"/>
    <col min="11" max="11" width="10.5" style="6" bestFit="1" customWidth="1"/>
    <col min="12" max="12" width="7.5" style="6" bestFit="1" customWidth="1"/>
    <col min="13" max="13" width="27.33203125" style="5" bestFit="1" customWidth="1"/>
    <col min="14" max="16384" width="9.1640625" style="3"/>
  </cols>
  <sheetData>
    <row r="1" spans="1:13" s="2" customFormat="1" ht="29" customHeight="1">
      <c r="A1" s="38" t="s">
        <v>205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218</v>
      </c>
      <c r="B3" s="30" t="s">
        <v>0</v>
      </c>
      <c r="C3" s="48" t="s">
        <v>221</v>
      </c>
      <c r="D3" s="48" t="s">
        <v>6</v>
      </c>
      <c r="E3" s="32" t="s">
        <v>222</v>
      </c>
      <c r="F3" s="32" t="s">
        <v>5</v>
      </c>
      <c r="G3" s="32" t="s">
        <v>219</v>
      </c>
      <c r="H3" s="32"/>
      <c r="I3" s="32"/>
      <c r="J3" s="32"/>
      <c r="K3" s="32" t="s">
        <v>59</v>
      </c>
      <c r="L3" s="32" t="s">
        <v>3</v>
      </c>
      <c r="M3" s="34" t="s">
        <v>2</v>
      </c>
    </row>
    <row r="4" spans="1:13" s="1" customFormat="1" ht="21" customHeight="1" thickBot="1">
      <c r="A4" s="47"/>
      <c r="B4" s="31"/>
      <c r="C4" s="33"/>
      <c r="D4" s="33"/>
      <c r="E4" s="33"/>
      <c r="F4" s="33"/>
      <c r="G4" s="4">
        <v>1</v>
      </c>
      <c r="H4" s="4">
        <v>2</v>
      </c>
      <c r="I4" s="4">
        <v>3</v>
      </c>
      <c r="J4" s="4" t="s">
        <v>4</v>
      </c>
      <c r="K4" s="33"/>
      <c r="L4" s="33"/>
      <c r="M4" s="35"/>
    </row>
    <row r="5" spans="1:13" ht="16">
      <c r="A5" s="36" t="s">
        <v>11</v>
      </c>
      <c r="B5" s="36"/>
      <c r="C5" s="37"/>
      <c r="D5" s="37"/>
      <c r="E5" s="37"/>
      <c r="F5" s="37"/>
      <c r="G5" s="37"/>
      <c r="H5" s="37"/>
      <c r="I5" s="37"/>
      <c r="J5" s="37"/>
    </row>
    <row r="6" spans="1:13">
      <c r="A6" s="12" t="s">
        <v>33</v>
      </c>
      <c r="B6" s="11" t="s">
        <v>121</v>
      </c>
      <c r="C6" s="11" t="s">
        <v>213</v>
      </c>
      <c r="D6" s="11" t="s">
        <v>122</v>
      </c>
      <c r="E6" s="11" t="s">
        <v>224</v>
      </c>
      <c r="F6" s="11" t="s">
        <v>38</v>
      </c>
      <c r="G6" s="17" t="s">
        <v>123</v>
      </c>
      <c r="H6" s="17" t="s">
        <v>124</v>
      </c>
      <c r="I6" s="22" t="s">
        <v>125</v>
      </c>
      <c r="J6" s="12"/>
      <c r="K6" s="12" t="str">
        <f>"27,5"</f>
        <v>27,5</v>
      </c>
      <c r="L6" s="12" t="str">
        <f>"32,5765"</f>
        <v>32,5765</v>
      </c>
      <c r="M6" s="11" t="s">
        <v>185</v>
      </c>
    </row>
    <row r="7" spans="1:13">
      <c r="A7" s="16" t="s">
        <v>33</v>
      </c>
      <c r="B7" s="15" t="s">
        <v>48</v>
      </c>
      <c r="C7" s="15" t="s">
        <v>49</v>
      </c>
      <c r="D7" s="15" t="s">
        <v>50</v>
      </c>
      <c r="E7" s="15" t="s">
        <v>223</v>
      </c>
      <c r="F7" s="15" t="s">
        <v>38</v>
      </c>
      <c r="G7" s="20" t="s">
        <v>124</v>
      </c>
      <c r="H7" s="20" t="s">
        <v>125</v>
      </c>
      <c r="I7" s="21" t="s">
        <v>126</v>
      </c>
      <c r="J7" s="16"/>
      <c r="K7" s="16" t="str">
        <f>"30,0"</f>
        <v>30,0</v>
      </c>
      <c r="L7" s="16" t="str">
        <f>"33,7410"</f>
        <v>33,7410</v>
      </c>
      <c r="M7" s="15" t="s">
        <v>180</v>
      </c>
    </row>
    <row r="8" spans="1:13">
      <c r="B8" s="5" t="s">
        <v>7</v>
      </c>
    </row>
    <row r="9" spans="1:13" ht="16">
      <c r="A9" s="28" t="s">
        <v>92</v>
      </c>
      <c r="B9" s="28"/>
      <c r="C9" s="29"/>
      <c r="D9" s="29"/>
      <c r="E9" s="29"/>
      <c r="F9" s="29"/>
      <c r="G9" s="29"/>
      <c r="H9" s="29"/>
      <c r="I9" s="29"/>
      <c r="J9" s="29"/>
    </row>
    <row r="10" spans="1:13">
      <c r="A10" s="8" t="s">
        <v>33</v>
      </c>
      <c r="B10" s="7" t="s">
        <v>127</v>
      </c>
      <c r="C10" s="7" t="s">
        <v>214</v>
      </c>
      <c r="D10" s="7" t="s">
        <v>128</v>
      </c>
      <c r="E10" s="7" t="s">
        <v>224</v>
      </c>
      <c r="F10" s="7" t="s">
        <v>38</v>
      </c>
      <c r="G10" s="10" t="s">
        <v>123</v>
      </c>
      <c r="H10" s="10" t="s">
        <v>124</v>
      </c>
      <c r="I10" s="9" t="s">
        <v>125</v>
      </c>
      <c r="J10" s="8"/>
      <c r="K10" s="8" t="str">
        <f>"27,5"</f>
        <v>27,5</v>
      </c>
      <c r="L10" s="8" t="str">
        <f>"27,3790"</f>
        <v>27,3790</v>
      </c>
      <c r="M10" s="7" t="s">
        <v>185</v>
      </c>
    </row>
    <row r="11" spans="1:13">
      <c r="B11" s="5" t="s">
        <v>7</v>
      </c>
    </row>
    <row r="12" spans="1:13" ht="16">
      <c r="A12" s="28" t="s">
        <v>129</v>
      </c>
      <c r="B12" s="28"/>
      <c r="C12" s="29"/>
      <c r="D12" s="29"/>
      <c r="E12" s="29"/>
      <c r="F12" s="29"/>
      <c r="G12" s="29"/>
      <c r="H12" s="29"/>
      <c r="I12" s="29"/>
      <c r="J12" s="29"/>
    </row>
    <row r="13" spans="1:13">
      <c r="A13" s="8" t="s">
        <v>33</v>
      </c>
      <c r="B13" s="7" t="s">
        <v>130</v>
      </c>
      <c r="C13" s="7" t="s">
        <v>215</v>
      </c>
      <c r="D13" s="7" t="s">
        <v>131</v>
      </c>
      <c r="E13" s="7" t="s">
        <v>227</v>
      </c>
      <c r="F13" s="7" t="s">
        <v>132</v>
      </c>
      <c r="G13" s="10" t="s">
        <v>133</v>
      </c>
      <c r="H13" s="10" t="s">
        <v>134</v>
      </c>
      <c r="I13" s="10" t="s">
        <v>135</v>
      </c>
      <c r="J13" s="8"/>
      <c r="K13" s="8" t="str">
        <f>"23,0"</f>
        <v>23,0</v>
      </c>
      <c r="L13" s="8" t="str">
        <f>"21,2060"</f>
        <v>21,2060</v>
      </c>
      <c r="M13" s="7" t="s">
        <v>185</v>
      </c>
    </row>
    <row r="14" spans="1:13">
      <c r="B14" s="5" t="s">
        <v>7</v>
      </c>
    </row>
    <row r="15" spans="1:13" ht="16">
      <c r="A15" s="28" t="s">
        <v>99</v>
      </c>
      <c r="B15" s="28"/>
      <c r="C15" s="29"/>
      <c r="D15" s="29"/>
      <c r="E15" s="29"/>
      <c r="F15" s="29"/>
      <c r="G15" s="29"/>
      <c r="H15" s="29"/>
      <c r="I15" s="29"/>
      <c r="J15" s="29"/>
    </row>
    <row r="16" spans="1:13">
      <c r="A16" s="8" t="s">
        <v>33</v>
      </c>
      <c r="B16" s="7" t="s">
        <v>136</v>
      </c>
      <c r="C16" s="7" t="s">
        <v>216</v>
      </c>
      <c r="D16" s="7" t="s">
        <v>137</v>
      </c>
      <c r="E16" s="7" t="s">
        <v>224</v>
      </c>
      <c r="F16" s="7" t="s">
        <v>38</v>
      </c>
      <c r="G16" s="10" t="s">
        <v>138</v>
      </c>
      <c r="H16" s="10" t="s">
        <v>19</v>
      </c>
      <c r="I16" s="10" t="s">
        <v>139</v>
      </c>
      <c r="J16" s="8"/>
      <c r="K16" s="8" t="str">
        <f>"42,5"</f>
        <v>42,5</v>
      </c>
      <c r="L16" s="8" t="str">
        <f>"28,5005"</f>
        <v>28,5005</v>
      </c>
      <c r="M16" s="7" t="s">
        <v>186</v>
      </c>
    </row>
    <row r="17" spans="1:13">
      <c r="B17" s="5" t="s">
        <v>7</v>
      </c>
    </row>
    <row r="18" spans="1:13" ht="16">
      <c r="A18" s="28" t="s">
        <v>117</v>
      </c>
      <c r="B18" s="28"/>
      <c r="C18" s="29"/>
      <c r="D18" s="29"/>
      <c r="E18" s="29"/>
      <c r="F18" s="29"/>
      <c r="G18" s="29"/>
      <c r="H18" s="29"/>
      <c r="I18" s="29"/>
      <c r="J18" s="29"/>
    </row>
    <row r="19" spans="1:13">
      <c r="A19" s="12" t="s">
        <v>33</v>
      </c>
      <c r="B19" s="11" t="s">
        <v>140</v>
      </c>
      <c r="C19" s="11" t="s">
        <v>217</v>
      </c>
      <c r="D19" s="11" t="s">
        <v>141</v>
      </c>
      <c r="E19" s="11" t="s">
        <v>227</v>
      </c>
      <c r="F19" s="11" t="s">
        <v>38</v>
      </c>
      <c r="G19" s="17" t="s">
        <v>138</v>
      </c>
      <c r="H19" s="17" t="s">
        <v>19</v>
      </c>
      <c r="I19" s="22" t="s">
        <v>139</v>
      </c>
      <c r="J19" s="12"/>
      <c r="K19" s="12" t="str">
        <f>"40,0"</f>
        <v>40,0</v>
      </c>
      <c r="L19" s="12" t="str">
        <f>"24,5820"</f>
        <v>24,5820</v>
      </c>
      <c r="M19" s="11" t="s">
        <v>186</v>
      </c>
    </row>
    <row r="20" spans="1:13">
      <c r="A20" s="16" t="s">
        <v>33</v>
      </c>
      <c r="B20" s="15" t="s">
        <v>142</v>
      </c>
      <c r="C20" s="15" t="s">
        <v>143</v>
      </c>
      <c r="D20" s="15" t="s">
        <v>144</v>
      </c>
      <c r="E20" s="15" t="s">
        <v>223</v>
      </c>
      <c r="F20" s="15" t="s">
        <v>38</v>
      </c>
      <c r="G20" s="20" t="s">
        <v>21</v>
      </c>
      <c r="H20" s="21" t="s">
        <v>145</v>
      </c>
      <c r="I20" s="21" t="s">
        <v>145</v>
      </c>
      <c r="J20" s="16"/>
      <c r="K20" s="16" t="str">
        <f>"92,5"</f>
        <v>92,5</v>
      </c>
      <c r="L20" s="16" t="str">
        <f>"56,7349"</f>
        <v>56,7349</v>
      </c>
      <c r="M20" s="15"/>
    </row>
    <row r="21" spans="1:13">
      <c r="B21" s="5" t="s">
        <v>7</v>
      </c>
    </row>
  </sheetData>
  <mergeCells count="16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9:J9"/>
    <mergeCell ref="A12:J12"/>
    <mergeCell ref="A15:J15"/>
    <mergeCell ref="A18:J18"/>
    <mergeCell ref="B3: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8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21.332031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0.66406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15.5" style="5" bestFit="1" customWidth="1"/>
    <col min="22" max="16384" width="9.1640625" style="3"/>
  </cols>
  <sheetData>
    <row r="1" spans="1:21" s="2" customFormat="1" ht="29" customHeight="1">
      <c r="A1" s="38" t="s">
        <v>189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1"/>
    </row>
    <row r="2" spans="1:21" s="2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5"/>
    </row>
    <row r="3" spans="1:21" s="1" customFormat="1" ht="12.75" customHeight="1">
      <c r="A3" s="46" t="s">
        <v>218</v>
      </c>
      <c r="B3" s="30" t="s">
        <v>0</v>
      </c>
      <c r="C3" s="48" t="s">
        <v>221</v>
      </c>
      <c r="D3" s="48" t="s">
        <v>6</v>
      </c>
      <c r="E3" s="32" t="s">
        <v>222</v>
      </c>
      <c r="F3" s="32" t="s">
        <v>5</v>
      </c>
      <c r="G3" s="32" t="s">
        <v>8</v>
      </c>
      <c r="H3" s="32"/>
      <c r="I3" s="32"/>
      <c r="J3" s="32"/>
      <c r="K3" s="32" t="s">
        <v>9</v>
      </c>
      <c r="L3" s="32"/>
      <c r="M3" s="32"/>
      <c r="N3" s="32"/>
      <c r="O3" s="32" t="s">
        <v>10</v>
      </c>
      <c r="P3" s="32"/>
      <c r="Q3" s="32"/>
      <c r="R3" s="32"/>
      <c r="S3" s="32" t="s">
        <v>1</v>
      </c>
      <c r="T3" s="32" t="s">
        <v>3</v>
      </c>
      <c r="U3" s="34" t="s">
        <v>2</v>
      </c>
    </row>
    <row r="4" spans="1:21" s="1" customFormat="1" ht="21" customHeight="1" thickBot="1">
      <c r="A4" s="47"/>
      <c r="B4" s="31"/>
      <c r="C4" s="33"/>
      <c r="D4" s="33"/>
      <c r="E4" s="33"/>
      <c r="F4" s="3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3"/>
      <c r="T4" s="33"/>
      <c r="U4" s="35"/>
    </row>
    <row r="5" spans="1:21" ht="16">
      <c r="A5" s="36" t="s">
        <v>23</v>
      </c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21">
      <c r="A6" s="8" t="s">
        <v>33</v>
      </c>
      <c r="B6" s="7" t="s">
        <v>24</v>
      </c>
      <c r="C6" s="7" t="s">
        <v>25</v>
      </c>
      <c r="D6" s="7" t="s">
        <v>26</v>
      </c>
      <c r="E6" s="7" t="s">
        <v>223</v>
      </c>
      <c r="F6" s="7" t="s">
        <v>38</v>
      </c>
      <c r="G6" s="10" t="s">
        <v>27</v>
      </c>
      <c r="H6" s="10" t="s">
        <v>28</v>
      </c>
      <c r="I6" s="10" t="s">
        <v>29</v>
      </c>
      <c r="J6" s="8"/>
      <c r="K6" s="10" t="s">
        <v>30</v>
      </c>
      <c r="L6" s="9" t="s">
        <v>31</v>
      </c>
      <c r="M6" s="8"/>
      <c r="N6" s="8"/>
      <c r="O6" s="10" t="s">
        <v>28</v>
      </c>
      <c r="P6" s="10" t="s">
        <v>29</v>
      </c>
      <c r="Q6" s="9" t="s">
        <v>32</v>
      </c>
      <c r="R6" s="8"/>
      <c r="S6" s="8" t="str">
        <f>"320,0"</f>
        <v>320,0</v>
      </c>
      <c r="T6" s="8" t="str">
        <f>"534,0160"</f>
        <v>534,0160</v>
      </c>
      <c r="U6" s="7"/>
    </row>
    <row r="7" spans="1:21">
      <c r="B7" s="5" t="s">
        <v>7</v>
      </c>
    </row>
    <row r="8" spans="1:21">
      <c r="B8" s="5" t="s">
        <v>7</v>
      </c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7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5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1.66406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20.1640625" style="5" customWidth="1"/>
    <col min="22" max="16384" width="9.1640625" style="3"/>
  </cols>
  <sheetData>
    <row r="1" spans="1:21" s="2" customFormat="1" ht="29" customHeight="1">
      <c r="A1" s="38" t="s">
        <v>190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1"/>
    </row>
    <row r="2" spans="1:21" s="2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5"/>
    </row>
    <row r="3" spans="1:21" s="1" customFormat="1" ht="12.75" customHeight="1">
      <c r="A3" s="46" t="s">
        <v>218</v>
      </c>
      <c r="B3" s="30" t="s">
        <v>0</v>
      </c>
      <c r="C3" s="48" t="s">
        <v>221</v>
      </c>
      <c r="D3" s="48" t="s">
        <v>6</v>
      </c>
      <c r="E3" s="32" t="s">
        <v>222</v>
      </c>
      <c r="F3" s="32" t="s">
        <v>5</v>
      </c>
      <c r="G3" s="32" t="s">
        <v>8</v>
      </c>
      <c r="H3" s="32"/>
      <c r="I3" s="32"/>
      <c r="J3" s="32"/>
      <c r="K3" s="32" t="s">
        <v>9</v>
      </c>
      <c r="L3" s="32"/>
      <c r="M3" s="32"/>
      <c r="N3" s="32"/>
      <c r="O3" s="32" t="s">
        <v>10</v>
      </c>
      <c r="P3" s="32"/>
      <c r="Q3" s="32"/>
      <c r="R3" s="32"/>
      <c r="S3" s="32" t="s">
        <v>1</v>
      </c>
      <c r="T3" s="32" t="s">
        <v>3</v>
      </c>
      <c r="U3" s="34" t="s">
        <v>2</v>
      </c>
    </row>
    <row r="4" spans="1:21" s="1" customFormat="1" ht="21" customHeight="1" thickBot="1">
      <c r="A4" s="47"/>
      <c r="B4" s="31"/>
      <c r="C4" s="33"/>
      <c r="D4" s="33"/>
      <c r="E4" s="33"/>
      <c r="F4" s="3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3"/>
      <c r="T4" s="33"/>
      <c r="U4" s="35"/>
    </row>
    <row r="5" spans="1:21" ht="16">
      <c r="A5" s="36" t="s">
        <v>34</v>
      </c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21">
      <c r="A6" s="8" t="s">
        <v>33</v>
      </c>
      <c r="B6" s="7" t="s">
        <v>35</v>
      </c>
      <c r="C6" s="7" t="s">
        <v>36</v>
      </c>
      <c r="D6" s="7" t="s">
        <v>37</v>
      </c>
      <c r="E6" s="7" t="s">
        <v>223</v>
      </c>
      <c r="F6" s="7" t="s">
        <v>38</v>
      </c>
      <c r="G6" s="10" t="s">
        <v>39</v>
      </c>
      <c r="H6" s="10" t="s">
        <v>40</v>
      </c>
      <c r="I6" s="9" t="s">
        <v>41</v>
      </c>
      <c r="J6" s="8"/>
      <c r="K6" s="10" t="s">
        <v>42</v>
      </c>
      <c r="L6" s="10" t="s">
        <v>43</v>
      </c>
      <c r="M6" s="10" t="s">
        <v>44</v>
      </c>
      <c r="N6" s="8"/>
      <c r="O6" s="10" t="s">
        <v>45</v>
      </c>
      <c r="P6" s="10" t="s">
        <v>46</v>
      </c>
      <c r="Q6" s="10" t="s">
        <v>41</v>
      </c>
      <c r="R6" s="8"/>
      <c r="S6" s="8" t="str">
        <f>"755,0"</f>
        <v>755,0</v>
      </c>
      <c r="T6" s="8" t="str">
        <f>"668,1750"</f>
        <v>668,1750</v>
      </c>
      <c r="U6" s="7" t="s">
        <v>47</v>
      </c>
    </row>
    <row r="7" spans="1:21">
      <c r="B7" s="5" t="s">
        <v>7</v>
      </c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8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3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1" style="5" bestFit="1" customWidth="1"/>
    <col min="7" max="10" width="5.5" style="6" customWidth="1"/>
    <col min="11" max="11" width="10.5" style="6" bestFit="1" customWidth="1"/>
    <col min="12" max="12" width="8.5" style="6" bestFit="1" customWidth="1"/>
    <col min="13" max="13" width="21.33203125" style="5" customWidth="1"/>
    <col min="14" max="16384" width="9.1640625" style="3"/>
  </cols>
  <sheetData>
    <row r="1" spans="1:13" s="2" customFormat="1" ht="29" customHeight="1">
      <c r="A1" s="38" t="s">
        <v>191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218</v>
      </c>
      <c r="B3" s="30" t="s">
        <v>0</v>
      </c>
      <c r="C3" s="48" t="s">
        <v>221</v>
      </c>
      <c r="D3" s="48" t="s">
        <v>6</v>
      </c>
      <c r="E3" s="32" t="s">
        <v>222</v>
      </c>
      <c r="F3" s="32" t="s">
        <v>5</v>
      </c>
      <c r="G3" s="32" t="s">
        <v>8</v>
      </c>
      <c r="H3" s="32"/>
      <c r="I3" s="32"/>
      <c r="J3" s="32"/>
      <c r="K3" s="32" t="s">
        <v>59</v>
      </c>
      <c r="L3" s="32" t="s">
        <v>3</v>
      </c>
      <c r="M3" s="34" t="s">
        <v>2</v>
      </c>
    </row>
    <row r="4" spans="1:13" s="1" customFormat="1" ht="21" customHeight="1" thickBot="1">
      <c r="A4" s="47"/>
      <c r="B4" s="31"/>
      <c r="C4" s="33"/>
      <c r="D4" s="33"/>
      <c r="E4" s="33"/>
      <c r="F4" s="33"/>
      <c r="G4" s="4">
        <v>1</v>
      </c>
      <c r="H4" s="4">
        <v>2</v>
      </c>
      <c r="I4" s="4">
        <v>3</v>
      </c>
      <c r="J4" s="4" t="s">
        <v>4</v>
      </c>
      <c r="K4" s="33"/>
      <c r="L4" s="33"/>
      <c r="M4" s="35"/>
    </row>
    <row r="5" spans="1:13" ht="16">
      <c r="A5" s="36" t="s">
        <v>92</v>
      </c>
      <c r="B5" s="36"/>
      <c r="C5" s="37"/>
      <c r="D5" s="37"/>
      <c r="E5" s="37"/>
      <c r="F5" s="37"/>
      <c r="G5" s="37"/>
      <c r="H5" s="37"/>
      <c r="I5" s="37"/>
      <c r="J5" s="37"/>
    </row>
    <row r="6" spans="1:13">
      <c r="A6" s="8" t="s">
        <v>33</v>
      </c>
      <c r="B6" s="7" t="s">
        <v>93</v>
      </c>
      <c r="C6" s="7" t="s">
        <v>94</v>
      </c>
      <c r="D6" s="7" t="s">
        <v>95</v>
      </c>
      <c r="E6" s="7" t="s">
        <v>223</v>
      </c>
      <c r="F6" s="7" t="s">
        <v>15</v>
      </c>
      <c r="G6" s="10" t="s">
        <v>111</v>
      </c>
      <c r="H6" s="9" t="s">
        <v>112</v>
      </c>
      <c r="I6" s="10" t="s">
        <v>112</v>
      </c>
      <c r="J6" s="8"/>
      <c r="K6" s="8" t="str">
        <f>"95,0"</f>
        <v>95,0</v>
      </c>
      <c r="L6" s="8" t="str">
        <f>"172,5390"</f>
        <v>172,5390</v>
      </c>
      <c r="M6" s="7" t="s">
        <v>170</v>
      </c>
    </row>
    <row r="7" spans="1:13">
      <c r="B7" s="5" t="s">
        <v>7</v>
      </c>
    </row>
    <row r="8" spans="1:13">
      <c r="B8" s="5" t="s">
        <v>7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4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21.1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1.332031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24.5" style="5" bestFit="1" customWidth="1"/>
    <col min="18" max="16384" width="9.1640625" style="3"/>
  </cols>
  <sheetData>
    <row r="1" spans="1:17" s="2" customFormat="1" ht="29" customHeight="1">
      <c r="A1" s="38" t="s">
        <v>192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1"/>
    </row>
    <row r="2" spans="1:17" s="2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5"/>
    </row>
    <row r="3" spans="1:17" s="1" customFormat="1" ht="12.75" customHeight="1">
      <c r="A3" s="46" t="s">
        <v>218</v>
      </c>
      <c r="B3" s="30" t="s">
        <v>0</v>
      </c>
      <c r="C3" s="48" t="s">
        <v>221</v>
      </c>
      <c r="D3" s="48" t="s">
        <v>6</v>
      </c>
      <c r="E3" s="32" t="s">
        <v>222</v>
      </c>
      <c r="F3" s="32" t="s">
        <v>5</v>
      </c>
      <c r="G3" s="32" t="s">
        <v>9</v>
      </c>
      <c r="H3" s="32"/>
      <c r="I3" s="32"/>
      <c r="J3" s="32"/>
      <c r="K3" s="32" t="s">
        <v>10</v>
      </c>
      <c r="L3" s="32"/>
      <c r="M3" s="32"/>
      <c r="N3" s="32"/>
      <c r="O3" s="32" t="s">
        <v>1</v>
      </c>
      <c r="P3" s="32" t="s">
        <v>3</v>
      </c>
      <c r="Q3" s="34" t="s">
        <v>2</v>
      </c>
    </row>
    <row r="4" spans="1:17" s="1" customFormat="1" ht="21" customHeight="1" thickBot="1">
      <c r="A4" s="47"/>
      <c r="B4" s="31"/>
      <c r="C4" s="33"/>
      <c r="D4" s="33"/>
      <c r="E4" s="33"/>
      <c r="F4" s="3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3"/>
      <c r="P4" s="33"/>
      <c r="Q4" s="35"/>
    </row>
    <row r="5" spans="1:17" ht="16">
      <c r="A5" s="36" t="s">
        <v>60</v>
      </c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7">
      <c r="A6" s="8" t="s">
        <v>33</v>
      </c>
      <c r="B6" s="7" t="s">
        <v>80</v>
      </c>
      <c r="C6" s="7" t="s">
        <v>81</v>
      </c>
      <c r="D6" s="7" t="s">
        <v>82</v>
      </c>
      <c r="E6" s="7" t="s">
        <v>223</v>
      </c>
      <c r="F6" s="7" t="s">
        <v>64</v>
      </c>
      <c r="G6" s="10" t="s">
        <v>83</v>
      </c>
      <c r="H6" s="10" t="s">
        <v>84</v>
      </c>
      <c r="I6" s="8"/>
      <c r="J6" s="8"/>
      <c r="K6" s="10" t="s">
        <v>85</v>
      </c>
      <c r="L6" s="9" t="s">
        <v>86</v>
      </c>
      <c r="M6" s="8"/>
      <c r="N6" s="8"/>
      <c r="O6" s="8" t="str">
        <f>"350,0"</f>
        <v>350,0</v>
      </c>
      <c r="P6" s="8" t="str">
        <f>"558,0400"</f>
        <v>558,0400</v>
      </c>
      <c r="Q6" s="7" t="s">
        <v>171</v>
      </c>
    </row>
    <row r="7" spans="1:17">
      <c r="B7" s="5" t="s">
        <v>7</v>
      </c>
    </row>
    <row r="8" spans="1:17" ht="16">
      <c r="A8" s="28" t="s">
        <v>60</v>
      </c>
      <c r="B8" s="28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7">
      <c r="A9" s="8" t="s">
        <v>33</v>
      </c>
      <c r="B9" s="7" t="s">
        <v>113</v>
      </c>
      <c r="C9" s="7" t="s">
        <v>206</v>
      </c>
      <c r="D9" s="7" t="s">
        <v>114</v>
      </c>
      <c r="E9" s="7" t="s">
        <v>224</v>
      </c>
      <c r="F9" s="7" t="s">
        <v>64</v>
      </c>
      <c r="G9" s="10" t="s">
        <v>31</v>
      </c>
      <c r="H9" s="10" t="s">
        <v>115</v>
      </c>
      <c r="I9" s="10" t="s">
        <v>116</v>
      </c>
      <c r="J9" s="8"/>
      <c r="K9" s="10" t="s">
        <v>84</v>
      </c>
      <c r="L9" s="10" t="s">
        <v>73</v>
      </c>
      <c r="M9" s="10" t="s">
        <v>32</v>
      </c>
      <c r="N9" s="8"/>
      <c r="O9" s="8" t="str">
        <f>"220,0"</f>
        <v>220,0</v>
      </c>
      <c r="P9" s="8" t="str">
        <f>"249,0400"</f>
        <v>249,0400</v>
      </c>
      <c r="Q9" s="7"/>
    </row>
    <row r="10" spans="1:17">
      <c r="B10" s="5" t="s">
        <v>7</v>
      </c>
    </row>
    <row r="11" spans="1:17" ht="16">
      <c r="A11" s="28" t="s">
        <v>117</v>
      </c>
      <c r="B11" s="28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7">
      <c r="A12" s="8" t="s">
        <v>33</v>
      </c>
      <c r="B12" s="7" t="s">
        <v>118</v>
      </c>
      <c r="C12" s="7" t="s">
        <v>207</v>
      </c>
      <c r="D12" s="7" t="s">
        <v>119</v>
      </c>
      <c r="E12" s="7" t="s">
        <v>225</v>
      </c>
      <c r="F12" s="7" t="s">
        <v>64</v>
      </c>
      <c r="G12" s="10" t="s">
        <v>31</v>
      </c>
      <c r="H12" s="10" t="s">
        <v>115</v>
      </c>
      <c r="I12" s="9" t="s">
        <v>20</v>
      </c>
      <c r="J12" s="8"/>
      <c r="K12" s="10" t="s">
        <v>42</v>
      </c>
      <c r="L12" s="10" t="s">
        <v>43</v>
      </c>
      <c r="M12" s="10" t="s">
        <v>68</v>
      </c>
      <c r="N12" s="8"/>
      <c r="O12" s="8" t="str">
        <f>"250,0"</f>
        <v>250,0</v>
      </c>
      <c r="P12" s="8" t="str">
        <f>"247,3000"</f>
        <v>247,3000</v>
      </c>
      <c r="Q12" s="7" t="s">
        <v>172</v>
      </c>
    </row>
    <row r="13" spans="1:17">
      <c r="B13" s="5" t="s">
        <v>7</v>
      </c>
    </row>
    <row r="14" spans="1:17">
      <c r="B14" s="5" t="s">
        <v>7</v>
      </c>
    </row>
  </sheetData>
  <mergeCells count="15"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A11:N11"/>
    <mergeCell ref="B3:B4"/>
    <mergeCell ref="O3:O4"/>
    <mergeCell ref="P3:P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8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9.832031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1.332031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29.6640625" style="5" bestFit="1" customWidth="1"/>
    <col min="18" max="16384" width="9.1640625" style="3"/>
  </cols>
  <sheetData>
    <row r="1" spans="1:17" s="2" customFormat="1" ht="29" customHeight="1">
      <c r="A1" s="38" t="s">
        <v>193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1"/>
    </row>
    <row r="2" spans="1:17" s="2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5"/>
    </row>
    <row r="3" spans="1:17" s="1" customFormat="1" ht="12.75" customHeight="1">
      <c r="A3" s="46" t="s">
        <v>218</v>
      </c>
      <c r="B3" s="30" t="s">
        <v>0</v>
      </c>
      <c r="C3" s="48" t="s">
        <v>221</v>
      </c>
      <c r="D3" s="48" t="s">
        <v>6</v>
      </c>
      <c r="E3" s="32" t="s">
        <v>222</v>
      </c>
      <c r="F3" s="32" t="s">
        <v>5</v>
      </c>
      <c r="G3" s="32" t="s">
        <v>9</v>
      </c>
      <c r="H3" s="32"/>
      <c r="I3" s="32"/>
      <c r="J3" s="32"/>
      <c r="K3" s="32" t="s">
        <v>10</v>
      </c>
      <c r="L3" s="32"/>
      <c r="M3" s="32"/>
      <c r="N3" s="32"/>
      <c r="O3" s="32" t="s">
        <v>1</v>
      </c>
      <c r="P3" s="32" t="s">
        <v>3</v>
      </c>
      <c r="Q3" s="34" t="s">
        <v>2</v>
      </c>
    </row>
    <row r="4" spans="1:17" s="1" customFormat="1" ht="21" customHeight="1" thickBot="1">
      <c r="A4" s="47"/>
      <c r="B4" s="31"/>
      <c r="C4" s="33"/>
      <c r="D4" s="33"/>
      <c r="E4" s="33"/>
      <c r="F4" s="3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3"/>
      <c r="P4" s="33"/>
      <c r="Q4" s="35"/>
    </row>
    <row r="5" spans="1:17" ht="16">
      <c r="A5" s="36" t="s">
        <v>60</v>
      </c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7">
      <c r="A6" s="8" t="s">
        <v>33</v>
      </c>
      <c r="B6" s="7" t="s">
        <v>61</v>
      </c>
      <c r="C6" s="7" t="s">
        <v>62</v>
      </c>
      <c r="D6" s="7" t="s">
        <v>63</v>
      </c>
      <c r="E6" s="7" t="s">
        <v>223</v>
      </c>
      <c r="F6" s="7" t="s">
        <v>64</v>
      </c>
      <c r="G6" s="10" t="s">
        <v>27</v>
      </c>
      <c r="H6" s="10" t="s">
        <v>108</v>
      </c>
      <c r="I6" s="9" t="s">
        <v>28</v>
      </c>
      <c r="J6" s="8"/>
      <c r="K6" s="10" t="s">
        <v>98</v>
      </c>
      <c r="L6" s="10" t="s">
        <v>104</v>
      </c>
      <c r="M6" s="9" t="s">
        <v>120</v>
      </c>
      <c r="N6" s="8"/>
      <c r="O6" s="8" t="str">
        <f>"320,0"</f>
        <v>320,0</v>
      </c>
      <c r="P6" s="8" t="str">
        <f>"359,1680"</f>
        <v>359,1680</v>
      </c>
      <c r="Q6" s="7" t="s">
        <v>173</v>
      </c>
    </row>
    <row r="7" spans="1:17">
      <c r="B7" s="5" t="s">
        <v>7</v>
      </c>
    </row>
    <row r="8" spans="1:17">
      <c r="B8" s="5" t="s">
        <v>7</v>
      </c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8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21.16406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1.332031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18.83203125" style="5" customWidth="1"/>
    <col min="18" max="16384" width="9.1640625" style="3"/>
  </cols>
  <sheetData>
    <row r="1" spans="1:17" s="2" customFormat="1" ht="29" customHeight="1">
      <c r="A1" s="38" t="s">
        <v>194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1"/>
    </row>
    <row r="2" spans="1:17" s="2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5"/>
    </row>
    <row r="3" spans="1:17" s="1" customFormat="1" ht="12.75" customHeight="1">
      <c r="A3" s="46" t="s">
        <v>218</v>
      </c>
      <c r="B3" s="30" t="s">
        <v>0</v>
      </c>
      <c r="C3" s="48" t="s">
        <v>221</v>
      </c>
      <c r="D3" s="48" t="s">
        <v>6</v>
      </c>
      <c r="E3" s="32" t="s">
        <v>222</v>
      </c>
      <c r="F3" s="32" t="s">
        <v>5</v>
      </c>
      <c r="G3" s="32" t="s">
        <v>9</v>
      </c>
      <c r="H3" s="32"/>
      <c r="I3" s="32"/>
      <c r="J3" s="32"/>
      <c r="K3" s="32" t="s">
        <v>10</v>
      </c>
      <c r="L3" s="32"/>
      <c r="M3" s="32"/>
      <c r="N3" s="32"/>
      <c r="O3" s="32" t="s">
        <v>1</v>
      </c>
      <c r="P3" s="32" t="s">
        <v>3</v>
      </c>
      <c r="Q3" s="34" t="s">
        <v>2</v>
      </c>
    </row>
    <row r="4" spans="1:17" s="1" customFormat="1" ht="21" customHeight="1" thickBot="1">
      <c r="A4" s="47"/>
      <c r="B4" s="31"/>
      <c r="C4" s="33"/>
      <c r="D4" s="33"/>
      <c r="E4" s="33"/>
      <c r="F4" s="3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3"/>
      <c r="P4" s="33"/>
      <c r="Q4" s="35"/>
    </row>
    <row r="5" spans="1:17" ht="16">
      <c r="A5" s="36" t="s">
        <v>60</v>
      </c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7">
      <c r="A6" s="8" t="s">
        <v>33</v>
      </c>
      <c r="B6" s="7" t="s">
        <v>80</v>
      </c>
      <c r="C6" s="7" t="s">
        <v>81</v>
      </c>
      <c r="D6" s="7" t="s">
        <v>82</v>
      </c>
      <c r="E6" s="7" t="s">
        <v>223</v>
      </c>
      <c r="F6" s="7" t="s">
        <v>64</v>
      </c>
      <c r="G6" s="10" t="s">
        <v>83</v>
      </c>
      <c r="H6" s="10" t="s">
        <v>84</v>
      </c>
      <c r="I6" s="8"/>
      <c r="J6" s="8"/>
      <c r="K6" s="10" t="s">
        <v>85</v>
      </c>
      <c r="L6" s="9" t="s">
        <v>86</v>
      </c>
      <c r="M6" s="8"/>
      <c r="N6" s="8"/>
      <c r="O6" s="8" t="str">
        <f>"350,0"</f>
        <v>350,0</v>
      </c>
      <c r="P6" s="8" t="str">
        <f>"558,0400"</f>
        <v>558,0400</v>
      </c>
      <c r="Q6" s="7" t="s">
        <v>172</v>
      </c>
    </row>
    <row r="7" spans="1:17">
      <c r="B7" s="5" t="s">
        <v>7</v>
      </c>
    </row>
    <row r="8" spans="1:17">
      <c r="B8" s="5" t="s">
        <v>7</v>
      </c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2.1640625" style="5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1.3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9.6640625" style="5" bestFit="1" customWidth="1"/>
    <col min="14" max="16384" width="9.1640625" style="3"/>
  </cols>
  <sheetData>
    <row r="1" spans="1:13" s="2" customFormat="1" ht="29" customHeight="1">
      <c r="A1" s="38" t="s">
        <v>195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218</v>
      </c>
      <c r="B3" s="30" t="s">
        <v>0</v>
      </c>
      <c r="C3" s="48" t="s">
        <v>221</v>
      </c>
      <c r="D3" s="48" t="s">
        <v>6</v>
      </c>
      <c r="E3" s="32" t="s">
        <v>222</v>
      </c>
      <c r="F3" s="32" t="s">
        <v>5</v>
      </c>
      <c r="G3" s="32" t="s">
        <v>9</v>
      </c>
      <c r="H3" s="32"/>
      <c r="I3" s="32"/>
      <c r="J3" s="32"/>
      <c r="K3" s="32" t="s">
        <v>59</v>
      </c>
      <c r="L3" s="32" t="s">
        <v>3</v>
      </c>
      <c r="M3" s="34" t="s">
        <v>2</v>
      </c>
    </row>
    <row r="4" spans="1:13" s="1" customFormat="1" ht="21" customHeight="1" thickBot="1">
      <c r="A4" s="47"/>
      <c r="B4" s="31"/>
      <c r="C4" s="33"/>
      <c r="D4" s="33"/>
      <c r="E4" s="33"/>
      <c r="F4" s="33"/>
      <c r="G4" s="4">
        <v>1</v>
      </c>
      <c r="H4" s="4">
        <v>2</v>
      </c>
      <c r="I4" s="4">
        <v>3</v>
      </c>
      <c r="J4" s="4" t="s">
        <v>4</v>
      </c>
      <c r="K4" s="33"/>
      <c r="L4" s="33"/>
      <c r="M4" s="35"/>
    </row>
    <row r="5" spans="1:13" ht="16">
      <c r="A5" s="36" t="s">
        <v>60</v>
      </c>
      <c r="B5" s="36"/>
      <c r="C5" s="37"/>
      <c r="D5" s="37"/>
      <c r="E5" s="37"/>
      <c r="F5" s="37"/>
      <c r="G5" s="37"/>
      <c r="H5" s="37"/>
      <c r="I5" s="37"/>
      <c r="J5" s="37"/>
    </row>
    <row r="6" spans="1:13">
      <c r="A6" s="8" t="s">
        <v>33</v>
      </c>
      <c r="B6" s="7" t="s">
        <v>61</v>
      </c>
      <c r="C6" s="7" t="s">
        <v>62</v>
      </c>
      <c r="D6" s="7" t="s">
        <v>63</v>
      </c>
      <c r="E6" s="7" t="s">
        <v>223</v>
      </c>
      <c r="F6" s="7" t="s">
        <v>64</v>
      </c>
      <c r="G6" s="10" t="s">
        <v>27</v>
      </c>
      <c r="H6" s="10" t="s">
        <v>108</v>
      </c>
      <c r="I6" s="9" t="s">
        <v>28</v>
      </c>
      <c r="J6" s="8"/>
      <c r="K6" s="23">
        <v>120</v>
      </c>
      <c r="L6" s="24">
        <v>134.68799999999999</v>
      </c>
      <c r="M6" s="7" t="s">
        <v>174</v>
      </c>
    </row>
    <row r="7" spans="1:13">
      <c r="B7" s="5" t="s">
        <v>7</v>
      </c>
    </row>
    <row r="8" spans="1:13" ht="16">
      <c r="A8" s="28" t="s">
        <v>53</v>
      </c>
      <c r="B8" s="28"/>
      <c r="C8" s="29"/>
      <c r="D8" s="29"/>
      <c r="E8" s="29"/>
      <c r="F8" s="29"/>
      <c r="G8" s="29"/>
      <c r="H8" s="29"/>
      <c r="I8" s="29"/>
      <c r="J8" s="29"/>
    </row>
    <row r="9" spans="1:13">
      <c r="A9" s="12" t="s">
        <v>33</v>
      </c>
      <c r="B9" s="11" t="s">
        <v>65</v>
      </c>
      <c r="C9" s="11" t="s">
        <v>208</v>
      </c>
      <c r="D9" s="11" t="s">
        <v>66</v>
      </c>
      <c r="E9" s="11" t="s">
        <v>224</v>
      </c>
      <c r="F9" s="11" t="s">
        <v>179</v>
      </c>
      <c r="G9" s="17" t="s">
        <v>67</v>
      </c>
      <c r="H9" s="17" t="s">
        <v>44</v>
      </c>
      <c r="I9" s="17" t="s">
        <v>68</v>
      </c>
      <c r="J9" s="12"/>
      <c r="K9" s="12" t="str">
        <f>"170,0"</f>
        <v>170,0</v>
      </c>
      <c r="L9" s="12" t="str">
        <f>"159,2900"</f>
        <v>159,2900</v>
      </c>
      <c r="M9" s="11" t="s">
        <v>175</v>
      </c>
    </row>
    <row r="10" spans="1:13">
      <c r="A10" s="14" t="s">
        <v>33</v>
      </c>
      <c r="B10" s="13" t="s">
        <v>54</v>
      </c>
      <c r="C10" s="13" t="s">
        <v>55</v>
      </c>
      <c r="D10" s="13" t="s">
        <v>56</v>
      </c>
      <c r="E10" s="13" t="s">
        <v>223</v>
      </c>
      <c r="F10" s="13" t="s">
        <v>178</v>
      </c>
      <c r="G10" s="18" t="s">
        <v>57</v>
      </c>
      <c r="H10" s="18" t="s">
        <v>44</v>
      </c>
      <c r="I10" s="19" t="s">
        <v>58</v>
      </c>
      <c r="J10" s="14"/>
      <c r="K10" s="14" t="str">
        <f>"165,0"</f>
        <v>165,0</v>
      </c>
      <c r="L10" s="14" t="str">
        <f>"153,0870"</f>
        <v>153,0870</v>
      </c>
      <c r="M10" s="13"/>
    </row>
    <row r="11" spans="1:13">
      <c r="A11" s="14" t="s">
        <v>79</v>
      </c>
      <c r="B11" s="13" t="s">
        <v>69</v>
      </c>
      <c r="C11" s="13" t="s">
        <v>70</v>
      </c>
      <c r="D11" s="13" t="s">
        <v>71</v>
      </c>
      <c r="E11" s="13" t="s">
        <v>223</v>
      </c>
      <c r="F11" s="13" t="s">
        <v>72</v>
      </c>
      <c r="G11" s="18" t="s">
        <v>28</v>
      </c>
      <c r="H11" s="18" t="s">
        <v>73</v>
      </c>
      <c r="I11" s="18" t="s">
        <v>29</v>
      </c>
      <c r="J11" s="14"/>
      <c r="K11" s="14" t="str">
        <f>"127,5"</f>
        <v>127,5</v>
      </c>
      <c r="L11" s="14" t="str">
        <f>"119,0340"</f>
        <v>119,0340</v>
      </c>
      <c r="M11" s="13" t="s">
        <v>176</v>
      </c>
    </row>
    <row r="12" spans="1:13">
      <c r="A12" s="16" t="s">
        <v>33</v>
      </c>
      <c r="B12" s="15" t="s">
        <v>54</v>
      </c>
      <c r="C12" s="15" t="s">
        <v>74</v>
      </c>
      <c r="D12" s="15" t="s">
        <v>56</v>
      </c>
      <c r="E12" s="15" t="s">
        <v>226</v>
      </c>
      <c r="F12" s="15" t="s">
        <v>178</v>
      </c>
      <c r="G12" s="20" t="s">
        <v>57</v>
      </c>
      <c r="H12" s="20" t="s">
        <v>44</v>
      </c>
      <c r="I12" s="21" t="s">
        <v>58</v>
      </c>
      <c r="J12" s="16"/>
      <c r="K12" s="16" t="str">
        <f>"165,0"</f>
        <v>165,0</v>
      </c>
      <c r="L12" s="16" t="str">
        <f>"181,7143"</f>
        <v>181,7143</v>
      </c>
      <c r="M12" s="15"/>
    </row>
    <row r="13" spans="1:13">
      <c r="B13" s="5" t="s">
        <v>7</v>
      </c>
    </row>
    <row r="14" spans="1:13" ht="16">
      <c r="A14" s="28" t="s">
        <v>34</v>
      </c>
      <c r="B14" s="28"/>
      <c r="C14" s="29"/>
      <c r="D14" s="29"/>
      <c r="E14" s="29"/>
      <c r="F14" s="29"/>
      <c r="G14" s="29"/>
      <c r="H14" s="29"/>
      <c r="I14" s="29"/>
      <c r="J14" s="29"/>
    </row>
    <row r="15" spans="1:13">
      <c r="A15" s="8" t="s">
        <v>33</v>
      </c>
      <c r="B15" s="7" t="s">
        <v>75</v>
      </c>
      <c r="C15" s="7" t="s">
        <v>76</v>
      </c>
      <c r="D15" s="7" t="s">
        <v>77</v>
      </c>
      <c r="E15" s="7" t="s">
        <v>223</v>
      </c>
      <c r="F15" s="7" t="s">
        <v>38</v>
      </c>
      <c r="G15" s="10" t="s">
        <v>32</v>
      </c>
      <c r="H15" s="9" t="s">
        <v>78</v>
      </c>
      <c r="I15" s="9" t="s">
        <v>78</v>
      </c>
      <c r="J15" s="8"/>
      <c r="K15" s="8" t="str">
        <f>"130,0"</f>
        <v>130,0</v>
      </c>
      <c r="L15" s="8" t="str">
        <f>"115,5700"</f>
        <v>115,5700</v>
      </c>
      <c r="M15" s="7" t="s">
        <v>177</v>
      </c>
    </row>
    <row r="16" spans="1:13">
      <c r="B16" s="5" t="s">
        <v>7</v>
      </c>
    </row>
    <row r="17" spans="2:2">
      <c r="B17" s="5" t="s">
        <v>7</v>
      </c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4:J14"/>
    <mergeCell ref="B3:B4"/>
    <mergeCell ref="K3:K4"/>
    <mergeCell ref="L3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1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7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0.66406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0.6640625" style="5" customWidth="1"/>
    <col min="14" max="16384" width="9.1640625" style="3"/>
  </cols>
  <sheetData>
    <row r="1" spans="1:13" s="2" customFormat="1" ht="29" customHeight="1">
      <c r="A1" s="38" t="s">
        <v>196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218</v>
      </c>
      <c r="B3" s="30" t="s">
        <v>0</v>
      </c>
      <c r="C3" s="48" t="s">
        <v>221</v>
      </c>
      <c r="D3" s="48" t="s">
        <v>6</v>
      </c>
      <c r="E3" s="32" t="s">
        <v>222</v>
      </c>
      <c r="F3" s="32" t="s">
        <v>5</v>
      </c>
      <c r="G3" s="32" t="s">
        <v>9</v>
      </c>
      <c r="H3" s="32"/>
      <c r="I3" s="32"/>
      <c r="J3" s="32"/>
      <c r="K3" s="32" t="s">
        <v>59</v>
      </c>
      <c r="L3" s="32" t="s">
        <v>3</v>
      </c>
      <c r="M3" s="34" t="s">
        <v>2</v>
      </c>
    </row>
    <row r="4" spans="1:13" s="1" customFormat="1" ht="21" customHeight="1" thickBot="1">
      <c r="A4" s="47"/>
      <c r="B4" s="31"/>
      <c r="C4" s="33"/>
      <c r="D4" s="33"/>
      <c r="E4" s="33"/>
      <c r="F4" s="33"/>
      <c r="G4" s="4">
        <v>1</v>
      </c>
      <c r="H4" s="4">
        <v>2</v>
      </c>
      <c r="I4" s="4">
        <v>3</v>
      </c>
      <c r="J4" s="4" t="s">
        <v>4</v>
      </c>
      <c r="K4" s="33"/>
      <c r="L4" s="33"/>
      <c r="M4" s="35"/>
    </row>
    <row r="5" spans="1:13" ht="16">
      <c r="A5" s="36" t="s">
        <v>11</v>
      </c>
      <c r="B5" s="36"/>
      <c r="C5" s="37"/>
      <c r="D5" s="37"/>
      <c r="E5" s="37"/>
      <c r="F5" s="37"/>
      <c r="G5" s="37"/>
      <c r="H5" s="37"/>
      <c r="I5" s="37"/>
      <c r="J5" s="37"/>
    </row>
    <row r="6" spans="1:13">
      <c r="A6" s="8" t="s">
        <v>33</v>
      </c>
      <c r="B6" s="7" t="s">
        <v>48</v>
      </c>
      <c r="C6" s="7" t="s">
        <v>49</v>
      </c>
      <c r="D6" s="7" t="s">
        <v>50</v>
      </c>
      <c r="E6" s="7" t="s">
        <v>223</v>
      </c>
      <c r="F6" s="7" t="s">
        <v>38</v>
      </c>
      <c r="G6" s="9" t="s">
        <v>51</v>
      </c>
      <c r="H6" s="10" t="s">
        <v>51</v>
      </c>
      <c r="I6" s="10" t="s">
        <v>52</v>
      </c>
      <c r="J6" s="8"/>
      <c r="K6" s="8" t="str">
        <f>"52,5"</f>
        <v>52,5</v>
      </c>
      <c r="L6" s="8" t="str">
        <f>"111,9300"</f>
        <v>111,9300</v>
      </c>
      <c r="M6" s="7" t="s">
        <v>180</v>
      </c>
    </row>
    <row r="7" spans="1:13">
      <c r="B7" s="5" t="s">
        <v>7</v>
      </c>
    </row>
    <row r="8" spans="1:13" ht="16">
      <c r="A8" s="28" t="s">
        <v>53</v>
      </c>
      <c r="B8" s="28"/>
      <c r="C8" s="29"/>
      <c r="D8" s="29"/>
      <c r="E8" s="29"/>
      <c r="F8" s="29"/>
      <c r="G8" s="29"/>
      <c r="H8" s="29"/>
      <c r="I8" s="29"/>
      <c r="J8" s="29"/>
    </row>
    <row r="9" spans="1:13">
      <c r="A9" s="8" t="s">
        <v>33</v>
      </c>
      <c r="B9" s="7" t="s">
        <v>54</v>
      </c>
      <c r="C9" s="7" t="s">
        <v>55</v>
      </c>
      <c r="D9" s="7" t="s">
        <v>56</v>
      </c>
      <c r="E9" s="7" t="s">
        <v>223</v>
      </c>
      <c r="F9" s="7" t="s">
        <v>178</v>
      </c>
      <c r="G9" s="10" t="s">
        <v>57</v>
      </c>
      <c r="H9" s="10" t="s">
        <v>44</v>
      </c>
      <c r="I9" s="9" t="s">
        <v>58</v>
      </c>
      <c r="J9" s="8"/>
      <c r="K9" s="8" t="str">
        <f>"165,0"</f>
        <v>165,0</v>
      </c>
      <c r="L9" s="8" t="str">
        <f>"153,0870"</f>
        <v>153,0870</v>
      </c>
      <c r="M9" s="7"/>
    </row>
    <row r="10" spans="1:13">
      <c r="B10" s="5" t="s">
        <v>7</v>
      </c>
    </row>
    <row r="11" spans="1:13">
      <c r="B11" s="5" t="s">
        <v>7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GPA ПЛ без экипировки ДК</vt:lpstr>
      <vt:lpstr>GPA ПЛ в бинтах ДК</vt:lpstr>
      <vt:lpstr>GPA ПЛ в бинтах</vt:lpstr>
      <vt:lpstr>GPA Присед без экипировки ДК</vt:lpstr>
      <vt:lpstr>GPA Двоеборье без экип</vt:lpstr>
      <vt:lpstr>GPA Двоеборье без экип ДК</vt:lpstr>
      <vt:lpstr>IPO Двоеборье экип</vt:lpstr>
      <vt:lpstr>GPA Жим без экипировки ДК</vt:lpstr>
      <vt:lpstr>GPA Жим без экипировки</vt:lpstr>
      <vt:lpstr>СПР Жим софт однопетельная</vt:lpstr>
      <vt:lpstr>СПР Жим софт многопетельная</vt:lpstr>
      <vt:lpstr>GPA Тяга без экипировки ДК</vt:lpstr>
      <vt:lpstr>GPA Тяга без экипировки</vt:lpstr>
      <vt:lpstr>IPO Тяга в экипировке</vt:lpstr>
      <vt:lpstr>СПР Пауэрспорт ДК</vt:lpstr>
      <vt:lpstr>СПР Пауэрспорт</vt:lpstr>
      <vt:lpstr>СПР Подъем на бицепс ДК</vt:lpstr>
      <vt:lpstr>СПР Подъем на бицепс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2021-12-29T17:40:26Z</dcterms:modified>
</cp:coreProperties>
</file>