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76eed6205bb37f0/Desktop/"/>
    </mc:Choice>
  </mc:AlternateContent>
  <xr:revisionPtr revIDLastSave="1" documentId="8_{2C5CB633-B45F-4E17-AF60-CD253D9C40F5}" xr6:coauthVersionLast="47" xr6:coauthVersionMax="47" xr10:uidLastSave="{7E5355EB-43DA-4531-8988-64F2C4656E6C}"/>
  <bookViews>
    <workbookView xWindow="5535" yWindow="420" windowWidth="26955" windowHeight="10410" tabRatio="990" xr2:uid="{00000000-000D-0000-FFFF-FFFF00000000}"/>
  </bookViews>
  <sheets>
    <sheet name="AWPC б_э ПЛ" sheetId="16" r:id="rId1"/>
    <sheet name="AWPC Класс. ПЛ" sheetId="17" r:id="rId2"/>
    <sheet name="AWPC б_э жим" sheetId="20" r:id="rId3"/>
    <sheet name="AWPC б_э тяга" sheetId="30" r:id="rId4"/>
    <sheet name="AWPC стр. под.на биц" sheetId="33" r:id="rId5"/>
    <sheet name="WPC б_э жим" sheetId="11" r:id="rId6"/>
    <sheet name="WPC класс. ПЛ" sheetId="8" r:id="rId7"/>
    <sheet name="WPC ст. софт эк. жим" sheetId="14" r:id="rId8"/>
    <sheet name="WPC мн. софт эк. жим" sheetId="15" r:id="rId9"/>
    <sheet name="WPC б_э тяга" sheetId="27" r:id="rId10"/>
    <sheet name="WPC стр. под.на биц" sheetId="34" r:id="rId1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34" l="1"/>
  <c r="I4" i="34"/>
  <c r="J20" i="33"/>
  <c r="I20" i="33"/>
  <c r="J17" i="33"/>
  <c r="I17" i="33"/>
  <c r="J14" i="33"/>
  <c r="I14" i="33"/>
  <c r="J11" i="33"/>
  <c r="I11" i="33"/>
  <c r="J10" i="33"/>
  <c r="I10" i="33"/>
  <c r="J7" i="33"/>
  <c r="I7" i="33"/>
  <c r="J4" i="33"/>
  <c r="I4" i="33"/>
  <c r="J14" i="30"/>
  <c r="I14" i="30"/>
  <c r="J11" i="30"/>
  <c r="I11" i="30"/>
  <c r="J8" i="30"/>
  <c r="I8" i="30"/>
  <c r="J7" i="30"/>
  <c r="I7" i="30"/>
  <c r="J4" i="30"/>
  <c r="I4" i="30"/>
  <c r="J4" i="27"/>
  <c r="I4" i="27"/>
  <c r="J32" i="20"/>
  <c r="I32" i="20"/>
  <c r="J29" i="20"/>
  <c r="I29" i="20"/>
  <c r="J26" i="20"/>
  <c r="I26" i="20"/>
  <c r="J23" i="20"/>
  <c r="I23" i="20"/>
  <c r="J22" i="20"/>
  <c r="I22" i="20"/>
  <c r="J19" i="20"/>
  <c r="I19" i="20"/>
  <c r="J18" i="20"/>
  <c r="I18" i="20"/>
  <c r="J15" i="20"/>
  <c r="I15" i="20"/>
  <c r="J14" i="20"/>
  <c r="I14" i="20"/>
  <c r="J11" i="20"/>
  <c r="I11" i="20"/>
  <c r="J8" i="20"/>
  <c r="I8" i="20"/>
  <c r="J7" i="20"/>
  <c r="I7" i="20"/>
  <c r="J4" i="20"/>
  <c r="I4" i="20"/>
  <c r="R7" i="17"/>
  <c r="Q7" i="17"/>
  <c r="R4" i="17"/>
  <c r="Q4" i="17"/>
  <c r="R15" i="16"/>
  <c r="Q15" i="16"/>
  <c r="R12" i="16"/>
  <c r="Q12" i="16"/>
  <c r="R11" i="16"/>
  <c r="Q11" i="16"/>
  <c r="R8" i="16"/>
  <c r="Q8" i="16"/>
  <c r="R7" i="16"/>
  <c r="Q7" i="16"/>
  <c r="R4" i="16"/>
  <c r="Q4" i="16"/>
  <c r="J4" i="15"/>
  <c r="I4" i="15"/>
  <c r="J4" i="14"/>
  <c r="I4" i="14"/>
  <c r="J14" i="11"/>
  <c r="I14" i="11"/>
  <c r="J11" i="11"/>
  <c r="I11" i="11"/>
  <c r="J10" i="11"/>
  <c r="I10" i="11"/>
  <c r="J7" i="11"/>
  <c r="I7" i="11"/>
  <c r="J4" i="11"/>
  <c r="I4" i="11"/>
  <c r="R4" i="8"/>
  <c r="Q4" i="8"/>
</calcChain>
</file>

<file path=xl/sharedStrings.xml><?xml version="1.0" encoding="utf-8"?>
<sst xmlns="http://schemas.openxmlformats.org/spreadsheetml/2006/main" count="542" uniqueCount="206">
  <si>
    <t>ФИО</t>
  </si>
  <si>
    <t>Сумма</t>
  </si>
  <si>
    <t>Тренер</t>
  </si>
  <si>
    <t>Очки</t>
  </si>
  <si>
    <t>Рек</t>
  </si>
  <si>
    <t>Возрастная группа
Дата рождения/Возраст</t>
  </si>
  <si>
    <t>Приседание</t>
  </si>
  <si>
    <t>Жим лёжа</t>
  </si>
  <si>
    <t>Становая тяга</t>
  </si>
  <si>
    <t>ВЕСОВАЯ КАТЕГОРИЯ   67.5</t>
  </si>
  <si>
    <t>1. Шевченко Екатерина</t>
  </si>
  <si>
    <t>Открытая (07.07.1995)/26</t>
  </si>
  <si>
    <t>63,50</t>
  </si>
  <si>
    <t>110,0</t>
  </si>
  <si>
    <t>115,0</t>
  </si>
  <si>
    <t>122,5</t>
  </si>
  <si>
    <t>75,0</t>
  </si>
  <si>
    <t>80,0</t>
  </si>
  <si>
    <t>85,0</t>
  </si>
  <si>
    <t>150,0</t>
  </si>
  <si>
    <t>160,0</t>
  </si>
  <si>
    <t>165,0</t>
  </si>
  <si>
    <t xml:space="preserve">Меркулов Виталий </t>
  </si>
  <si>
    <t>ВЕСОВАЯ КАТЕГОРИЯ   82.5</t>
  </si>
  <si>
    <t>1. Романова Любовь</t>
  </si>
  <si>
    <t>Ветераны 60 - 64 (28.02.1961)/60</t>
  </si>
  <si>
    <t>76,90</t>
  </si>
  <si>
    <t>50,0</t>
  </si>
  <si>
    <t>52,5</t>
  </si>
  <si>
    <t>55,0</t>
  </si>
  <si>
    <t xml:space="preserve"> </t>
  </si>
  <si>
    <t>ВЕСОВАЯ КАТЕГОРИЯ   90</t>
  </si>
  <si>
    <t>1. Прыгов Дмитрий</t>
  </si>
  <si>
    <t>Открытая (06.03.1985)/36</t>
  </si>
  <si>
    <t>86,10</t>
  </si>
  <si>
    <t>155,0</t>
  </si>
  <si>
    <t>157,5</t>
  </si>
  <si>
    <t>ВЕСОВАЯ КАТЕГОРИЯ   110</t>
  </si>
  <si>
    <t>1. Зинченко Игорь</t>
  </si>
  <si>
    <t>Открытая (16.02.1991)/30</t>
  </si>
  <si>
    <t>102,90</t>
  </si>
  <si>
    <t>145,0</t>
  </si>
  <si>
    <t>162,5</t>
  </si>
  <si>
    <t xml:space="preserve">Алиев Сергей </t>
  </si>
  <si>
    <t>-. Бондарев Дмитрий</t>
  </si>
  <si>
    <t>Открытая (25.05.1996)/25</t>
  </si>
  <si>
    <t>109,20</t>
  </si>
  <si>
    <t>132,5</t>
  </si>
  <si>
    <t>135,0</t>
  </si>
  <si>
    <t xml:space="preserve">Майлатов Николай </t>
  </si>
  <si>
    <t>ВЕСОВАЯ КАТЕГОРИЯ   125</t>
  </si>
  <si>
    <t>1. Григорян Арман</t>
  </si>
  <si>
    <t>Открытая (03.06.1994)/27</t>
  </si>
  <si>
    <t>116,30</t>
  </si>
  <si>
    <t>220,0</t>
  </si>
  <si>
    <t>230,0</t>
  </si>
  <si>
    <t>240,0</t>
  </si>
  <si>
    <t>Результат</t>
  </si>
  <si>
    <t>ВЕСОВАЯ КАТЕГОРИЯ   52</t>
  </si>
  <si>
    <t>1. Елисеева Татьяна</t>
  </si>
  <si>
    <t>Открытая (12.06.1985)/36</t>
  </si>
  <si>
    <t>51,00</t>
  </si>
  <si>
    <t>65,0</t>
  </si>
  <si>
    <t>67,5</t>
  </si>
  <si>
    <t>70,0</t>
  </si>
  <si>
    <t xml:space="preserve">Громов Сергей </t>
  </si>
  <si>
    <t>1. Громов Сергей</t>
  </si>
  <si>
    <t>Ветераны 55 - 59 (02.09.1966)/55</t>
  </si>
  <si>
    <t>104,20</t>
  </si>
  <si>
    <t>250,0</t>
  </si>
  <si>
    <t>260,0</t>
  </si>
  <si>
    <t>270,0</t>
  </si>
  <si>
    <t xml:space="preserve">Самост </t>
  </si>
  <si>
    <t>ВЕСОВАЯ КАТЕГОРИЯ   75</t>
  </si>
  <si>
    <t>1. Мальцева Дарья</t>
  </si>
  <si>
    <t>Открытая (09.11.1992)/29</t>
  </si>
  <si>
    <t>71,50</t>
  </si>
  <si>
    <t>105,0</t>
  </si>
  <si>
    <t>60,0</t>
  </si>
  <si>
    <t>127,5</t>
  </si>
  <si>
    <t xml:space="preserve">Прыгов Дмитрий </t>
  </si>
  <si>
    <t>1. Маркин Святослав</t>
  </si>
  <si>
    <t>Юноши 13 - 15 (08.08.2007)/14</t>
  </si>
  <si>
    <t>65,40</t>
  </si>
  <si>
    <t>87,5</t>
  </si>
  <si>
    <t>100,0</t>
  </si>
  <si>
    <t>120,0</t>
  </si>
  <si>
    <t xml:space="preserve">2. Мяснянкин </t>
  </si>
  <si>
    <t>Юноши 13 - 15 (31.01.2006)/15</t>
  </si>
  <si>
    <t>63,10</t>
  </si>
  <si>
    <t>90,0</t>
  </si>
  <si>
    <t>92,5</t>
  </si>
  <si>
    <t>62,5</t>
  </si>
  <si>
    <t>95,0</t>
  </si>
  <si>
    <t>1. Бондаренко Максим</t>
  </si>
  <si>
    <t>Юноши 16 - 17 (24.11.2004)/17</t>
  </si>
  <si>
    <t>74,40</t>
  </si>
  <si>
    <t>140,0</t>
  </si>
  <si>
    <t xml:space="preserve">Гирчук Игорь </t>
  </si>
  <si>
    <t>1. Кушнеров Егор</t>
  </si>
  <si>
    <t>Юноши 18 - 19 (09.08.2003)/18</t>
  </si>
  <si>
    <t>72,20</t>
  </si>
  <si>
    <t>1. Гирчук Игорь</t>
  </si>
  <si>
    <t>Открытая (05.07.1988)/33</t>
  </si>
  <si>
    <t>80,70</t>
  </si>
  <si>
    <t>107,5</t>
  </si>
  <si>
    <t>130,0</t>
  </si>
  <si>
    <t>185,0</t>
  </si>
  <si>
    <t>1. Земляной Никита</t>
  </si>
  <si>
    <t>Юноши 18 - 19 (03.09.2003)/18</t>
  </si>
  <si>
    <t>64,80</t>
  </si>
  <si>
    <t>102,5</t>
  </si>
  <si>
    <t>1. Лычев Артем</t>
  </si>
  <si>
    <t>Юноши 13 - 15 (17.01.2007)/14</t>
  </si>
  <si>
    <t>79,90</t>
  </si>
  <si>
    <t>125,0</t>
  </si>
  <si>
    <t>1. Лебедева Полина</t>
  </si>
  <si>
    <t>Девушки 18 - 19 (21.05.2002)/19</t>
  </si>
  <si>
    <t>50,70</t>
  </si>
  <si>
    <t>35,0</t>
  </si>
  <si>
    <t>40,0</t>
  </si>
  <si>
    <t>42,5</t>
  </si>
  <si>
    <t>ВЕСОВАЯ КАТЕГОРИЯ   56</t>
  </si>
  <si>
    <t>1. Уголькова Ирина</t>
  </si>
  <si>
    <t>Открытая (29.04.1988)/33</t>
  </si>
  <si>
    <t>52,30</t>
  </si>
  <si>
    <t>32,5</t>
  </si>
  <si>
    <t>37,5</t>
  </si>
  <si>
    <t>1. Венгерак Алеся</t>
  </si>
  <si>
    <t>Ветераны 40 - 44 (31.01.1981)/40</t>
  </si>
  <si>
    <t>55,90</t>
  </si>
  <si>
    <t xml:space="preserve">Алтухов Дмитрий </t>
  </si>
  <si>
    <t>1. Бабич Александр</t>
  </si>
  <si>
    <t>Ветераны 40 - 44 (01.03.1979)/42</t>
  </si>
  <si>
    <t>66,90</t>
  </si>
  <si>
    <t>1. Мартынов Сергей</t>
  </si>
  <si>
    <t>Открытая (17.07.1997)/24</t>
  </si>
  <si>
    <t>74,70</t>
  </si>
  <si>
    <t>117,5</t>
  </si>
  <si>
    <t>1. Бугаев Артем</t>
  </si>
  <si>
    <t>Юниоры 20 - 23 (26.01.2000)/21</t>
  </si>
  <si>
    <t>79,60</t>
  </si>
  <si>
    <t>1. Алтухов Дмитрий</t>
  </si>
  <si>
    <t>Открытая (19.12.1986)/35</t>
  </si>
  <si>
    <t>89,90</t>
  </si>
  <si>
    <t>2. Потапов Алексей</t>
  </si>
  <si>
    <t>Открытая (16.07.1986)/35</t>
  </si>
  <si>
    <t>86,90</t>
  </si>
  <si>
    <t>137,5</t>
  </si>
  <si>
    <t>142,5</t>
  </si>
  <si>
    <t xml:space="preserve">Исаев Георгий </t>
  </si>
  <si>
    <t>ВЕСОВАЯ КАТЕГОРИЯ   100</t>
  </si>
  <si>
    <t>1. Сорокин Александр</t>
  </si>
  <si>
    <t>Ветераны 40 - 44 (01.07.1977)/44</t>
  </si>
  <si>
    <t>99,30</t>
  </si>
  <si>
    <t xml:space="preserve">Сергей Алиев </t>
  </si>
  <si>
    <t>1. Мотинов Алексей</t>
  </si>
  <si>
    <t>Открытая (06.11.1989)/32</t>
  </si>
  <si>
    <t>106,80</t>
  </si>
  <si>
    <t>200,0</t>
  </si>
  <si>
    <t>ВЕСОВАЯ КАТЕГОРИЯ   140</t>
  </si>
  <si>
    <t>1. Евдокимов Евгений</t>
  </si>
  <si>
    <t>Открытая (14.11.1997)/24</t>
  </si>
  <si>
    <t>128,80</t>
  </si>
  <si>
    <t>210,0</t>
  </si>
  <si>
    <t>1. Мотайло Дмитрий</t>
  </si>
  <si>
    <t>Открытая (06.06.1985)/36</t>
  </si>
  <si>
    <t>99,70</t>
  </si>
  <si>
    <t>280,0</t>
  </si>
  <si>
    <t>1. Новицкий Михаил</t>
  </si>
  <si>
    <t>Юноши 16 - 17 (01.11.2004)/17</t>
  </si>
  <si>
    <t>73,10</t>
  </si>
  <si>
    <t>170,0</t>
  </si>
  <si>
    <t>180,0</t>
  </si>
  <si>
    <t>187,5</t>
  </si>
  <si>
    <t>1. Жебенев Дмитрий</t>
  </si>
  <si>
    <t>Открытая (14.08.1994)/27</t>
  </si>
  <si>
    <t>87,70</t>
  </si>
  <si>
    <t>225,0</t>
  </si>
  <si>
    <t>235,0</t>
  </si>
  <si>
    <t>1. Новиков Станислав</t>
  </si>
  <si>
    <t>Юноши 16 - 17 (10.08.2004)/17</t>
  </si>
  <si>
    <t>115,30</t>
  </si>
  <si>
    <t xml:space="preserve">Костенников Олег </t>
  </si>
  <si>
    <t>Подъем на бицепс</t>
  </si>
  <si>
    <t>17,5</t>
  </si>
  <si>
    <t>20,0</t>
  </si>
  <si>
    <t>22,5</t>
  </si>
  <si>
    <t>1. Буркалева Дарья</t>
  </si>
  <si>
    <t>Открытая (10.06.1989)/32</t>
  </si>
  <si>
    <t>69,90</t>
  </si>
  <si>
    <t>27,5</t>
  </si>
  <si>
    <t>30,0</t>
  </si>
  <si>
    <t>45,0</t>
  </si>
  <si>
    <t>47,5</t>
  </si>
  <si>
    <t>1. Зимовец Даниил</t>
  </si>
  <si>
    <t>Юниоры 20 - 23 (22.03.2000)/21</t>
  </si>
  <si>
    <t>85,10</t>
  </si>
  <si>
    <t>вес</t>
  </si>
  <si>
    <t>город</t>
  </si>
  <si>
    <t xml:space="preserve">Курчатов </t>
  </si>
  <si>
    <t>Курчатов</t>
  </si>
  <si>
    <t>Курск</t>
  </si>
  <si>
    <t>Белгород</t>
  </si>
  <si>
    <t>Химки</t>
  </si>
  <si>
    <t>Город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</si>
</sst>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14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9" fontId="0" fillId="0" borderId="8" xfId="0" applyNumberFormat="1" applyFont="1" applyFill="1" applyBorder="1" applyAlignment="1">
      <alignment horizontal="left"/>
    </xf>
    <xf numFmtId="49" fontId="0" fillId="0" borderId="8" xfId="0" applyNumberFormat="1" applyFont="1" applyFill="1" applyBorder="1" applyAlignment="1">
      <alignment horizontal="center"/>
    </xf>
    <xf numFmtId="49" fontId="5" fillId="0" borderId="8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left"/>
    </xf>
    <xf numFmtId="49" fontId="1" fillId="0" borderId="8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6" fillId="0" borderId="0" xfId="0" applyNumberFormat="1" applyFont="1" applyFill="1" applyBorder="1" applyAlignment="1">
      <alignment horizontal="left" indent="1"/>
    </xf>
    <xf numFmtId="49" fontId="6" fillId="0" borderId="0" xfId="0" applyNumberFormat="1" applyFont="1" applyFill="1" applyBorder="1" applyAlignment="1">
      <alignment horizontal="left"/>
    </xf>
    <xf numFmtId="49" fontId="2" fillId="0" borderId="8" xfId="0" applyNumberFormat="1" applyFont="1" applyFill="1" applyBorder="1" applyAlignment="1">
      <alignment horizontal="center" vertical="center"/>
    </xf>
    <xf numFmtId="49" fontId="0" fillId="0" borderId="9" xfId="0" applyNumberFormat="1" applyFont="1" applyFill="1" applyBorder="1" applyAlignment="1">
      <alignment horizontal="left"/>
    </xf>
    <xf numFmtId="49" fontId="5" fillId="0" borderId="9" xfId="0" applyNumberFormat="1" applyFont="1" applyFill="1" applyBorder="1" applyAlignment="1">
      <alignment horizontal="center"/>
    </xf>
    <xf numFmtId="49" fontId="0" fillId="0" borderId="9" xfId="0" applyNumberFormat="1" applyFont="1" applyFill="1" applyBorder="1" applyAlignment="1">
      <alignment horizontal="center"/>
    </xf>
    <xf numFmtId="49" fontId="0" fillId="0" borderId="5" xfId="0" applyNumberFormat="1" applyFont="1" applyFill="1" applyBorder="1" applyAlignment="1">
      <alignment horizontal="left"/>
    </xf>
    <xf numFmtId="49" fontId="5" fillId="0" borderId="5" xfId="0" applyNumberFormat="1" applyFont="1" applyFill="1" applyBorder="1" applyAlignment="1">
      <alignment horizontal="center"/>
    </xf>
    <xf numFmtId="49" fontId="0" fillId="0" borderId="5" xfId="0" applyNumberFormat="1" applyFont="1" applyFill="1" applyBorder="1" applyAlignment="1">
      <alignment horizontal="center"/>
    </xf>
    <xf numFmtId="49" fontId="1" fillId="0" borderId="9" xfId="0" applyNumberFormat="1" applyFont="1" applyFill="1" applyBorder="1" applyAlignment="1">
      <alignment horizontal="left"/>
    </xf>
    <xf numFmtId="49" fontId="1" fillId="0" borderId="9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left"/>
    </xf>
    <xf numFmtId="49" fontId="1" fillId="0" borderId="5" xfId="0" applyNumberFormat="1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42"/>
  <sheetViews>
    <sheetView tabSelected="1" workbookViewId="0">
      <selection activeCell="D22" sqref="D22"/>
    </sheetView>
  </sheetViews>
  <sheetFormatPr defaultColWidth="9.140625" defaultRowHeight="12.75" x14ac:dyDescent="0.2"/>
  <cols>
    <col min="1" max="1" width="24.7109375" style="4" bestFit="1" customWidth="1"/>
    <col min="2" max="2" width="27.7109375" style="4" bestFit="1" customWidth="1"/>
    <col min="3" max="3" width="14.85546875" style="4" bestFit="1" customWidth="1"/>
    <col min="4" max="4" width="9.42578125" style="4" bestFit="1" customWidth="1"/>
    <col min="5" max="7" width="5.5703125" style="3" customWidth="1"/>
    <col min="8" max="9" width="4.5703125" style="3" customWidth="1"/>
    <col min="10" max="11" width="5.5703125" style="3" customWidth="1"/>
    <col min="12" max="12" width="4.5703125" style="3" customWidth="1"/>
    <col min="13" max="15" width="5.5703125" style="3" customWidth="1"/>
    <col min="16" max="16" width="4.5703125" style="3" customWidth="1"/>
    <col min="17" max="17" width="7.7109375" style="6" bestFit="1" customWidth="1"/>
    <col min="18" max="18" width="8.5703125" style="2" bestFit="1" customWidth="1"/>
    <col min="19" max="19" width="15.85546875" style="4" bestFit="1" customWidth="1"/>
    <col min="20" max="16384" width="9.140625" style="3"/>
  </cols>
  <sheetData>
    <row r="1" spans="1:19" s="1" customFormat="1" ht="12.75" customHeight="1" x14ac:dyDescent="0.2">
      <c r="A1" s="36" t="s">
        <v>0</v>
      </c>
      <c r="B1" s="38" t="s">
        <v>5</v>
      </c>
      <c r="C1" s="38" t="s">
        <v>198</v>
      </c>
      <c r="D1" s="28" t="s">
        <v>199</v>
      </c>
      <c r="E1" s="30" t="s">
        <v>6</v>
      </c>
      <c r="F1" s="30"/>
      <c r="G1" s="30"/>
      <c r="H1" s="30"/>
      <c r="I1" s="30" t="s">
        <v>7</v>
      </c>
      <c r="J1" s="30"/>
      <c r="K1" s="30"/>
      <c r="L1" s="30"/>
      <c r="M1" s="30" t="s">
        <v>8</v>
      </c>
      <c r="N1" s="30"/>
      <c r="O1" s="30"/>
      <c r="P1" s="30"/>
      <c r="Q1" s="30" t="s">
        <v>1</v>
      </c>
      <c r="R1" s="30" t="s">
        <v>3</v>
      </c>
      <c r="S1" s="32" t="s">
        <v>2</v>
      </c>
    </row>
    <row r="2" spans="1:19" s="1" customFormat="1" ht="21" customHeight="1" thickBot="1" x14ac:dyDescent="0.25">
      <c r="A2" s="37"/>
      <c r="B2" s="31"/>
      <c r="C2" s="31"/>
      <c r="D2" s="29"/>
      <c r="E2" s="5">
        <v>1</v>
      </c>
      <c r="F2" s="5">
        <v>2</v>
      </c>
      <c r="G2" s="5">
        <v>3</v>
      </c>
      <c r="H2" s="5" t="s">
        <v>4</v>
      </c>
      <c r="I2" s="5">
        <v>1</v>
      </c>
      <c r="J2" s="5">
        <v>2</v>
      </c>
      <c r="K2" s="5">
        <v>3</v>
      </c>
      <c r="L2" s="5" t="s">
        <v>4</v>
      </c>
      <c r="M2" s="5">
        <v>1</v>
      </c>
      <c r="N2" s="5">
        <v>2</v>
      </c>
      <c r="O2" s="5">
        <v>3</v>
      </c>
      <c r="P2" s="5" t="s">
        <v>4</v>
      </c>
      <c r="Q2" s="31"/>
      <c r="R2" s="31"/>
      <c r="S2" s="33"/>
    </row>
    <row r="3" spans="1:19" ht="15" x14ac:dyDescent="0.2">
      <c r="A3" s="34" t="s">
        <v>73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9" x14ac:dyDescent="0.2">
      <c r="A4" s="8" t="s">
        <v>74</v>
      </c>
      <c r="B4" s="8" t="s">
        <v>75</v>
      </c>
      <c r="C4" s="8" t="s">
        <v>76</v>
      </c>
      <c r="D4" s="8" t="s">
        <v>200</v>
      </c>
      <c r="E4" s="10" t="s">
        <v>77</v>
      </c>
      <c r="F4" s="9" t="s">
        <v>77</v>
      </c>
      <c r="G4" s="9" t="s">
        <v>13</v>
      </c>
      <c r="H4" s="10"/>
      <c r="I4" s="9" t="s">
        <v>29</v>
      </c>
      <c r="J4" s="10" t="s">
        <v>78</v>
      </c>
      <c r="K4" s="9" t="s">
        <v>78</v>
      </c>
      <c r="L4" s="10"/>
      <c r="M4" s="9" t="s">
        <v>14</v>
      </c>
      <c r="N4" s="9" t="s">
        <v>15</v>
      </c>
      <c r="O4" s="9" t="s">
        <v>79</v>
      </c>
      <c r="P4" s="10"/>
      <c r="Q4" s="11" t="str">
        <f>"297,5"</f>
        <v>297,5</v>
      </c>
      <c r="R4" s="12" t="str">
        <f>"256,9507"</f>
        <v>256,9507</v>
      </c>
      <c r="S4" s="8" t="s">
        <v>80</v>
      </c>
    </row>
    <row r="6" spans="1:19" ht="15" x14ac:dyDescent="0.2">
      <c r="A6" s="39" t="s">
        <v>9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9" x14ac:dyDescent="0.2">
      <c r="A7" s="18" t="s">
        <v>81</v>
      </c>
      <c r="B7" s="18" t="s">
        <v>82</v>
      </c>
      <c r="C7" s="18" t="s">
        <v>83</v>
      </c>
      <c r="D7" s="18" t="s">
        <v>201</v>
      </c>
      <c r="E7" s="20" t="s">
        <v>18</v>
      </c>
      <c r="F7" s="19" t="s">
        <v>84</v>
      </c>
      <c r="G7" s="19" t="s">
        <v>84</v>
      </c>
      <c r="H7" s="19"/>
      <c r="I7" s="20" t="s">
        <v>29</v>
      </c>
      <c r="J7" s="20" t="s">
        <v>78</v>
      </c>
      <c r="K7" s="20" t="s">
        <v>62</v>
      </c>
      <c r="L7" s="19"/>
      <c r="M7" s="20" t="s">
        <v>85</v>
      </c>
      <c r="N7" s="20" t="s">
        <v>14</v>
      </c>
      <c r="O7" s="20" t="s">
        <v>86</v>
      </c>
      <c r="P7" s="19"/>
      <c r="Q7" s="24" t="str">
        <f>"270,0"</f>
        <v>270,0</v>
      </c>
      <c r="R7" s="25" t="str">
        <f>"207,6570"</f>
        <v>207,6570</v>
      </c>
      <c r="S7" s="18" t="s">
        <v>80</v>
      </c>
    </row>
    <row r="8" spans="1:19" x14ac:dyDescent="0.2">
      <c r="A8" s="21" t="s">
        <v>87</v>
      </c>
      <c r="B8" s="21" t="s">
        <v>88</v>
      </c>
      <c r="C8" s="21" t="s">
        <v>89</v>
      </c>
      <c r="D8" s="21" t="s">
        <v>202</v>
      </c>
      <c r="E8" s="23" t="s">
        <v>18</v>
      </c>
      <c r="F8" s="23" t="s">
        <v>90</v>
      </c>
      <c r="G8" s="23" t="s">
        <v>91</v>
      </c>
      <c r="H8" s="22"/>
      <c r="I8" s="22" t="s">
        <v>29</v>
      </c>
      <c r="J8" s="23" t="s">
        <v>78</v>
      </c>
      <c r="K8" s="23" t="s">
        <v>92</v>
      </c>
      <c r="L8" s="22"/>
      <c r="M8" s="23" t="s">
        <v>93</v>
      </c>
      <c r="N8" s="23" t="s">
        <v>85</v>
      </c>
      <c r="O8" s="22" t="s">
        <v>13</v>
      </c>
      <c r="P8" s="22"/>
      <c r="Q8" s="26" t="str">
        <f>"255,0"</f>
        <v>255,0</v>
      </c>
      <c r="R8" s="27" t="str">
        <f>"202,5210"</f>
        <v>202,5210</v>
      </c>
      <c r="S8" s="21" t="s">
        <v>80</v>
      </c>
    </row>
    <row r="10" spans="1:19" ht="15" x14ac:dyDescent="0.2">
      <c r="A10" s="39" t="s">
        <v>73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</row>
    <row r="11" spans="1:19" x14ac:dyDescent="0.2">
      <c r="A11" s="18" t="s">
        <v>94</v>
      </c>
      <c r="B11" s="18" t="s">
        <v>95</v>
      </c>
      <c r="C11" s="18" t="s">
        <v>96</v>
      </c>
      <c r="D11" s="18" t="s">
        <v>203</v>
      </c>
      <c r="E11" s="20" t="s">
        <v>85</v>
      </c>
      <c r="F11" s="19" t="s">
        <v>14</v>
      </c>
      <c r="G11" s="20" t="s">
        <v>86</v>
      </c>
      <c r="H11" s="19"/>
      <c r="I11" s="20" t="s">
        <v>90</v>
      </c>
      <c r="J11" s="20" t="s">
        <v>85</v>
      </c>
      <c r="K11" s="20" t="s">
        <v>77</v>
      </c>
      <c r="L11" s="19"/>
      <c r="M11" s="20" t="s">
        <v>86</v>
      </c>
      <c r="N11" s="20" t="s">
        <v>97</v>
      </c>
      <c r="O11" s="20" t="s">
        <v>19</v>
      </c>
      <c r="P11" s="19"/>
      <c r="Q11" s="24" t="str">
        <f>"375,0"</f>
        <v>375,0</v>
      </c>
      <c r="R11" s="25" t="str">
        <f>"259,7438"</f>
        <v>259,7438</v>
      </c>
      <c r="S11" s="18" t="s">
        <v>98</v>
      </c>
    </row>
    <row r="12" spans="1:19" x14ac:dyDescent="0.2">
      <c r="A12" s="21" t="s">
        <v>99</v>
      </c>
      <c r="B12" s="21" t="s">
        <v>100</v>
      </c>
      <c r="C12" s="21" t="s">
        <v>101</v>
      </c>
      <c r="D12" s="18" t="s">
        <v>203</v>
      </c>
      <c r="E12" s="22" t="s">
        <v>64</v>
      </c>
      <c r="F12" s="23" t="s">
        <v>17</v>
      </c>
      <c r="G12" s="23" t="s">
        <v>93</v>
      </c>
      <c r="H12" s="22"/>
      <c r="I12" s="23" t="s">
        <v>29</v>
      </c>
      <c r="J12" s="22" t="s">
        <v>62</v>
      </c>
      <c r="K12" s="22" t="s">
        <v>62</v>
      </c>
      <c r="L12" s="22"/>
      <c r="M12" s="23" t="s">
        <v>16</v>
      </c>
      <c r="N12" s="23" t="s">
        <v>93</v>
      </c>
      <c r="O12" s="22" t="s">
        <v>14</v>
      </c>
      <c r="P12" s="22"/>
      <c r="Q12" s="26" t="str">
        <f>"245,0"</f>
        <v>245,0</v>
      </c>
      <c r="R12" s="27" t="str">
        <f>"173,6192"</f>
        <v>173,6192</v>
      </c>
      <c r="S12" s="21" t="s">
        <v>98</v>
      </c>
    </row>
    <row r="14" spans="1:19" ht="15" x14ac:dyDescent="0.2">
      <c r="A14" s="39" t="s">
        <v>23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</row>
    <row r="15" spans="1:19" x14ac:dyDescent="0.2">
      <c r="A15" s="8" t="s">
        <v>102</v>
      </c>
      <c r="B15" s="8" t="s">
        <v>103</v>
      </c>
      <c r="C15" s="8" t="s">
        <v>104</v>
      </c>
      <c r="D15" s="8" t="s">
        <v>203</v>
      </c>
      <c r="E15" s="9" t="s">
        <v>86</v>
      </c>
      <c r="F15" s="10" t="s">
        <v>48</v>
      </c>
      <c r="G15" s="9" t="s">
        <v>41</v>
      </c>
      <c r="H15" s="10"/>
      <c r="I15" s="9" t="s">
        <v>93</v>
      </c>
      <c r="J15" s="9" t="s">
        <v>105</v>
      </c>
      <c r="K15" s="10" t="s">
        <v>13</v>
      </c>
      <c r="L15" s="10"/>
      <c r="M15" s="9" t="s">
        <v>106</v>
      </c>
      <c r="N15" s="9" t="s">
        <v>21</v>
      </c>
      <c r="O15" s="10" t="s">
        <v>107</v>
      </c>
      <c r="P15" s="10"/>
      <c r="Q15" s="11" t="str">
        <f>"417,5"</f>
        <v>417,5</v>
      </c>
      <c r="R15" s="12" t="str">
        <f>"273,0450"</f>
        <v>273,0450</v>
      </c>
      <c r="S15" s="8" t="s">
        <v>30</v>
      </c>
    </row>
    <row r="25" spans="1:4" ht="18" x14ac:dyDescent="0.25">
      <c r="A25" s="7"/>
      <c r="B25" s="7"/>
    </row>
    <row r="26" spans="1:4" ht="15" x14ac:dyDescent="0.2">
      <c r="A26" s="13"/>
      <c r="B26" s="13"/>
    </row>
    <row r="27" spans="1:4" ht="14.25" x14ac:dyDescent="0.2">
      <c r="A27" s="15"/>
      <c r="B27" s="16"/>
    </row>
    <row r="28" spans="1:4" ht="15" x14ac:dyDescent="0.2">
      <c r="A28" s="17"/>
      <c r="B28" s="17"/>
      <c r="C28" s="17"/>
      <c r="D28" s="1"/>
    </row>
    <row r="29" spans="1:4" x14ac:dyDescent="0.2">
      <c r="A29" s="14"/>
    </row>
    <row r="32" spans="1:4" ht="15" x14ac:dyDescent="0.2">
      <c r="A32" s="13"/>
      <c r="B32" s="13"/>
    </row>
    <row r="33" spans="1:4" ht="14.25" x14ac:dyDescent="0.2">
      <c r="A33" s="15"/>
      <c r="B33" s="16"/>
    </row>
    <row r="34" spans="1:4" ht="15" x14ac:dyDescent="0.2">
      <c r="A34" s="17"/>
      <c r="B34" s="17"/>
      <c r="C34" s="17"/>
      <c r="D34" s="1"/>
    </row>
    <row r="35" spans="1:4" x14ac:dyDescent="0.2">
      <c r="A35" s="14"/>
    </row>
    <row r="36" spans="1:4" x14ac:dyDescent="0.2">
      <c r="A36" s="14"/>
    </row>
    <row r="37" spans="1:4" x14ac:dyDescent="0.2">
      <c r="A37" s="14"/>
    </row>
    <row r="38" spans="1:4" x14ac:dyDescent="0.2">
      <c r="A38" s="14"/>
    </row>
    <row r="40" spans="1:4" ht="14.25" x14ac:dyDescent="0.2">
      <c r="A40" s="15"/>
      <c r="B40" s="16"/>
    </row>
    <row r="41" spans="1:4" ht="15" x14ac:dyDescent="0.2">
      <c r="A41" s="17"/>
      <c r="B41" s="17"/>
      <c r="C41" s="17"/>
      <c r="D41" s="1"/>
    </row>
    <row r="42" spans="1:4" x14ac:dyDescent="0.2">
      <c r="A42" s="14"/>
    </row>
  </sheetData>
  <mergeCells count="13">
    <mergeCell ref="A6:P6"/>
    <mergeCell ref="A10:P10"/>
    <mergeCell ref="A14:P14"/>
    <mergeCell ref="Q1:Q2"/>
    <mergeCell ref="R1:R2"/>
    <mergeCell ref="S1:S2"/>
    <mergeCell ref="A3:P3"/>
    <mergeCell ref="A1:A2"/>
    <mergeCell ref="B1:B2"/>
    <mergeCell ref="C1:C2"/>
    <mergeCell ref="E1:H1"/>
    <mergeCell ref="I1:L1"/>
    <mergeCell ref="M1:P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8"/>
  <sheetViews>
    <sheetView workbookViewId="0">
      <selection activeCell="D1" sqref="D1:D2"/>
    </sheetView>
  </sheetViews>
  <sheetFormatPr defaultColWidth="9.140625" defaultRowHeight="12.75" x14ac:dyDescent="0.2"/>
  <cols>
    <col min="1" max="1" width="24.7109375" style="4" bestFit="1" customWidth="1"/>
    <col min="2" max="2" width="25.28515625" style="4" bestFit="1" customWidth="1"/>
    <col min="3" max="3" width="14.85546875" style="4" bestFit="1" customWidth="1"/>
    <col min="4" max="4" width="9.140625" style="4" bestFit="1" customWidth="1"/>
    <col min="5" max="7" width="5.5703125" style="3" customWidth="1"/>
    <col min="8" max="8" width="4.5703125" style="3" customWidth="1"/>
    <col min="9" max="9" width="7.7109375" style="6" bestFit="1" customWidth="1"/>
    <col min="10" max="10" width="8.5703125" style="2" bestFit="1" customWidth="1"/>
    <col min="11" max="11" width="8.28515625" style="4" bestFit="1" customWidth="1"/>
    <col min="12" max="16384" width="9.140625" style="3"/>
  </cols>
  <sheetData>
    <row r="1" spans="1:11" s="1" customFormat="1" ht="12.75" customHeight="1" x14ac:dyDescent="0.2">
      <c r="A1" s="36" t="s">
        <v>0</v>
      </c>
      <c r="B1" s="38" t="s">
        <v>5</v>
      </c>
      <c r="C1" s="38" t="s">
        <v>198</v>
      </c>
      <c r="D1" s="30" t="s">
        <v>205</v>
      </c>
      <c r="E1" s="30" t="s">
        <v>8</v>
      </c>
      <c r="F1" s="30"/>
      <c r="G1" s="30"/>
      <c r="H1" s="30"/>
      <c r="I1" s="30" t="s">
        <v>57</v>
      </c>
      <c r="J1" s="30" t="s">
        <v>3</v>
      </c>
      <c r="K1" s="32" t="s">
        <v>2</v>
      </c>
    </row>
    <row r="2" spans="1:11" s="1" customFormat="1" ht="21" customHeight="1" thickBot="1" x14ac:dyDescent="0.25">
      <c r="A2" s="37"/>
      <c r="B2" s="31"/>
      <c r="C2" s="31"/>
      <c r="D2" s="31"/>
      <c r="E2" s="5">
        <v>1</v>
      </c>
      <c r="F2" s="5">
        <v>2</v>
      </c>
      <c r="G2" s="5">
        <v>3</v>
      </c>
      <c r="H2" s="5" t="s">
        <v>4</v>
      </c>
      <c r="I2" s="31"/>
      <c r="J2" s="31"/>
      <c r="K2" s="33"/>
    </row>
    <row r="3" spans="1:11" ht="15" x14ac:dyDescent="0.2">
      <c r="A3" s="34" t="s">
        <v>151</v>
      </c>
      <c r="B3" s="35"/>
      <c r="C3" s="35"/>
      <c r="D3" s="35"/>
      <c r="E3" s="35"/>
      <c r="F3" s="35"/>
      <c r="G3" s="35"/>
      <c r="H3" s="35"/>
    </row>
    <row r="4" spans="1:11" x14ac:dyDescent="0.2">
      <c r="A4" s="8" t="s">
        <v>165</v>
      </c>
      <c r="B4" s="8" t="s">
        <v>166</v>
      </c>
      <c r="C4" s="8" t="s">
        <v>167</v>
      </c>
      <c r="D4" s="8" t="s">
        <v>203</v>
      </c>
      <c r="E4" s="9" t="s">
        <v>70</v>
      </c>
      <c r="F4" s="9" t="s">
        <v>71</v>
      </c>
      <c r="G4" s="10" t="s">
        <v>168</v>
      </c>
      <c r="H4" s="10"/>
      <c r="I4" s="11" t="str">
        <f>"270,0"</f>
        <v>270,0</v>
      </c>
      <c r="J4" s="12" t="str">
        <f>"157,1535"</f>
        <v>157,1535</v>
      </c>
      <c r="K4" s="8" t="s">
        <v>30</v>
      </c>
    </row>
    <row r="14" spans="1:11" ht="18" x14ac:dyDescent="0.25">
      <c r="A14" s="7"/>
      <c r="B14" s="7"/>
    </row>
    <row r="15" spans="1:11" ht="15" x14ac:dyDescent="0.2">
      <c r="A15" s="13"/>
      <c r="B15" s="13"/>
    </row>
    <row r="16" spans="1:11" ht="14.25" x14ac:dyDescent="0.2">
      <c r="A16" s="15"/>
      <c r="B16" s="16"/>
    </row>
    <row r="17" spans="1:3" ht="15" x14ac:dyDescent="0.2">
      <c r="A17" s="17"/>
      <c r="B17" s="17"/>
      <c r="C17" s="17"/>
    </row>
    <row r="18" spans="1:3" x14ac:dyDescent="0.2">
      <c r="A18" s="14"/>
    </row>
  </sheetData>
  <mergeCells count="9">
    <mergeCell ref="I1:I2"/>
    <mergeCell ref="J1:J2"/>
    <mergeCell ref="K1:K2"/>
    <mergeCell ref="A3:H3"/>
    <mergeCell ref="A1:A2"/>
    <mergeCell ref="B1:B2"/>
    <mergeCell ref="C1:C2"/>
    <mergeCell ref="D1:D2"/>
    <mergeCell ref="E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8"/>
  <sheetViews>
    <sheetView workbookViewId="0">
      <selection activeCell="D1" sqref="D1:D2"/>
    </sheetView>
  </sheetViews>
  <sheetFormatPr defaultColWidth="9.140625" defaultRowHeight="12.75" x14ac:dyDescent="0.2"/>
  <cols>
    <col min="1" max="1" width="24.7109375" style="4" bestFit="1" customWidth="1"/>
    <col min="2" max="2" width="25.28515625" style="4" bestFit="1" customWidth="1"/>
    <col min="3" max="3" width="14.85546875" style="4" bestFit="1" customWidth="1"/>
    <col min="4" max="4" width="9.140625" style="4" bestFit="1" customWidth="1"/>
    <col min="5" max="8" width="4.5703125" style="3" customWidth="1"/>
    <col min="9" max="9" width="7.7109375" style="6" bestFit="1" customWidth="1"/>
    <col min="10" max="10" width="7.5703125" style="2" bestFit="1" customWidth="1"/>
    <col min="11" max="11" width="13.5703125" style="4" bestFit="1" customWidth="1"/>
    <col min="12" max="16384" width="9.140625" style="3"/>
  </cols>
  <sheetData>
    <row r="1" spans="1:11" s="1" customFormat="1" ht="12.75" customHeight="1" x14ac:dyDescent="0.2">
      <c r="A1" s="36" t="s">
        <v>0</v>
      </c>
      <c r="B1" s="38" t="s">
        <v>5</v>
      </c>
      <c r="C1" s="38" t="s">
        <v>198</v>
      </c>
      <c r="D1" s="30" t="s">
        <v>205</v>
      </c>
      <c r="E1" s="30" t="s">
        <v>184</v>
      </c>
      <c r="F1" s="30"/>
      <c r="G1" s="30"/>
      <c r="H1" s="30"/>
      <c r="I1" s="30" t="s">
        <v>57</v>
      </c>
      <c r="J1" s="30" t="s">
        <v>3</v>
      </c>
      <c r="K1" s="32" t="s">
        <v>2</v>
      </c>
    </row>
    <row r="2" spans="1:11" s="1" customFormat="1" ht="21" customHeight="1" thickBot="1" x14ac:dyDescent="0.25">
      <c r="A2" s="37"/>
      <c r="B2" s="31"/>
      <c r="C2" s="31"/>
      <c r="D2" s="31"/>
      <c r="E2" s="5">
        <v>1</v>
      </c>
      <c r="F2" s="5">
        <v>2</v>
      </c>
      <c r="G2" s="5">
        <v>3</v>
      </c>
      <c r="H2" s="5" t="s">
        <v>4</v>
      </c>
      <c r="I2" s="31"/>
      <c r="J2" s="31"/>
      <c r="K2" s="33"/>
    </row>
    <row r="3" spans="1:11" ht="15" x14ac:dyDescent="0.2">
      <c r="A3" s="34" t="s">
        <v>37</v>
      </c>
      <c r="B3" s="35"/>
      <c r="C3" s="35"/>
      <c r="D3" s="35"/>
      <c r="E3" s="35"/>
      <c r="F3" s="35"/>
      <c r="G3" s="35"/>
      <c r="H3" s="35"/>
    </row>
    <row r="4" spans="1:11" x14ac:dyDescent="0.2">
      <c r="A4" s="8" t="s">
        <v>38</v>
      </c>
      <c r="B4" s="8" t="s">
        <v>39</v>
      </c>
      <c r="C4" s="8" t="s">
        <v>40</v>
      </c>
      <c r="D4" s="8" t="s">
        <v>203</v>
      </c>
      <c r="E4" s="9" t="s">
        <v>193</v>
      </c>
      <c r="F4" s="9" t="s">
        <v>78</v>
      </c>
      <c r="G4" s="9" t="s">
        <v>64</v>
      </c>
      <c r="H4" s="10"/>
      <c r="I4" s="11" t="str">
        <f>"70,0"</f>
        <v>70,0</v>
      </c>
      <c r="J4" s="12" t="str">
        <f>"40,2360"</f>
        <v>40,2360</v>
      </c>
      <c r="K4" s="8" t="s">
        <v>43</v>
      </c>
    </row>
    <row r="14" spans="1:11" ht="18" x14ac:dyDescent="0.25">
      <c r="A14" s="7"/>
      <c r="B14" s="7"/>
    </row>
    <row r="15" spans="1:11" ht="15" x14ac:dyDescent="0.2">
      <c r="A15" s="13"/>
      <c r="B15" s="13"/>
    </row>
    <row r="16" spans="1:11" ht="14.25" x14ac:dyDescent="0.2">
      <c r="A16" s="15"/>
      <c r="B16" s="16"/>
    </row>
    <row r="17" spans="1:3" ht="15" x14ac:dyDescent="0.2">
      <c r="A17" s="17"/>
      <c r="B17" s="17"/>
      <c r="C17" s="17"/>
    </row>
    <row r="18" spans="1:3" x14ac:dyDescent="0.2">
      <c r="A18" s="14"/>
    </row>
  </sheetData>
  <mergeCells count="9">
    <mergeCell ref="I1:I2"/>
    <mergeCell ref="J1:J2"/>
    <mergeCell ref="K1:K2"/>
    <mergeCell ref="A3:H3"/>
    <mergeCell ref="A1:A2"/>
    <mergeCell ref="B1:B2"/>
    <mergeCell ref="C1:C2"/>
    <mergeCell ref="D1:D2"/>
    <mergeCell ref="E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22"/>
  <sheetViews>
    <sheetView workbookViewId="0">
      <selection activeCell="D1" sqref="D1:D2"/>
    </sheetView>
  </sheetViews>
  <sheetFormatPr defaultColWidth="9.140625" defaultRowHeight="12.75" x14ac:dyDescent="0.2"/>
  <cols>
    <col min="1" max="1" width="24.7109375" style="4" bestFit="1" customWidth="1"/>
    <col min="2" max="2" width="27.7109375" style="4" bestFit="1" customWidth="1"/>
    <col min="3" max="3" width="14.85546875" style="4" bestFit="1" customWidth="1"/>
    <col min="4" max="4" width="9.140625" style="4" bestFit="1" customWidth="1"/>
    <col min="5" max="5" width="4.5703125" style="3" customWidth="1"/>
    <col min="6" max="7" width="5.5703125" style="3" customWidth="1"/>
    <col min="8" max="12" width="4.5703125" style="3" customWidth="1"/>
    <col min="13" max="15" width="5.5703125" style="3" customWidth="1"/>
    <col min="16" max="16" width="4.5703125" style="3" customWidth="1"/>
    <col min="17" max="17" width="7.7109375" style="6" bestFit="1" customWidth="1"/>
    <col min="18" max="18" width="8.5703125" style="2" bestFit="1" customWidth="1"/>
    <col min="19" max="19" width="12.85546875" style="4" bestFit="1" customWidth="1"/>
    <col min="20" max="16384" width="9.140625" style="3"/>
  </cols>
  <sheetData>
    <row r="1" spans="1:19" s="1" customFormat="1" ht="12.75" customHeight="1" x14ac:dyDescent="0.2">
      <c r="A1" s="36" t="s">
        <v>0</v>
      </c>
      <c r="B1" s="38" t="s">
        <v>5</v>
      </c>
      <c r="C1" s="38" t="s">
        <v>198</v>
      </c>
      <c r="D1" s="30" t="s">
        <v>205</v>
      </c>
      <c r="E1" s="30" t="s">
        <v>6</v>
      </c>
      <c r="F1" s="30"/>
      <c r="G1" s="30"/>
      <c r="H1" s="30"/>
      <c r="I1" s="30" t="s">
        <v>7</v>
      </c>
      <c r="J1" s="30"/>
      <c r="K1" s="30"/>
      <c r="L1" s="30"/>
      <c r="M1" s="30" t="s">
        <v>8</v>
      </c>
      <c r="N1" s="30"/>
      <c r="O1" s="30"/>
      <c r="P1" s="30"/>
      <c r="Q1" s="30" t="s">
        <v>1</v>
      </c>
      <c r="R1" s="30" t="s">
        <v>3</v>
      </c>
      <c r="S1" s="32" t="s">
        <v>2</v>
      </c>
    </row>
    <row r="2" spans="1:19" s="1" customFormat="1" ht="21" customHeight="1" thickBot="1" x14ac:dyDescent="0.25">
      <c r="A2" s="37"/>
      <c r="B2" s="31"/>
      <c r="C2" s="31"/>
      <c r="D2" s="31"/>
      <c r="E2" s="5">
        <v>1</v>
      </c>
      <c r="F2" s="5">
        <v>2</v>
      </c>
      <c r="G2" s="5">
        <v>3</v>
      </c>
      <c r="H2" s="5" t="s">
        <v>4</v>
      </c>
      <c r="I2" s="5">
        <v>1</v>
      </c>
      <c r="J2" s="5">
        <v>2</v>
      </c>
      <c r="K2" s="5">
        <v>3</v>
      </c>
      <c r="L2" s="5" t="s">
        <v>4</v>
      </c>
      <c r="M2" s="5">
        <v>1</v>
      </c>
      <c r="N2" s="5">
        <v>2</v>
      </c>
      <c r="O2" s="5">
        <v>3</v>
      </c>
      <c r="P2" s="5" t="s">
        <v>4</v>
      </c>
      <c r="Q2" s="31"/>
      <c r="R2" s="31"/>
      <c r="S2" s="33"/>
    </row>
    <row r="3" spans="1:19" ht="15" x14ac:dyDescent="0.2">
      <c r="A3" s="34" t="s">
        <v>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9" x14ac:dyDescent="0.2">
      <c r="A4" s="8" t="s">
        <v>108</v>
      </c>
      <c r="B4" s="8" t="s">
        <v>109</v>
      </c>
      <c r="C4" s="8" t="s">
        <v>110</v>
      </c>
      <c r="D4" s="8" t="s">
        <v>203</v>
      </c>
      <c r="E4" s="10" t="s">
        <v>18</v>
      </c>
      <c r="F4" s="9" t="s">
        <v>90</v>
      </c>
      <c r="G4" s="10" t="s">
        <v>111</v>
      </c>
      <c r="H4" s="10"/>
      <c r="I4" s="9" t="s">
        <v>78</v>
      </c>
      <c r="J4" s="9" t="s">
        <v>64</v>
      </c>
      <c r="K4" s="10" t="s">
        <v>16</v>
      </c>
      <c r="L4" s="10"/>
      <c r="M4" s="9" t="s">
        <v>85</v>
      </c>
      <c r="N4" s="9" t="s">
        <v>14</v>
      </c>
      <c r="O4" s="9" t="s">
        <v>47</v>
      </c>
      <c r="P4" s="10"/>
      <c r="Q4" s="11" t="str">
        <f>"292,5"</f>
        <v>292,5</v>
      </c>
      <c r="R4" s="12" t="str">
        <f>"226,8045"</f>
        <v>226,8045</v>
      </c>
      <c r="S4" s="8" t="s">
        <v>98</v>
      </c>
    </row>
    <row r="6" spans="1:19" ht="15" x14ac:dyDescent="0.2">
      <c r="A6" s="39" t="s">
        <v>23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9" x14ac:dyDescent="0.2">
      <c r="A7" s="8" t="s">
        <v>112</v>
      </c>
      <c r="B7" s="8" t="s">
        <v>113</v>
      </c>
      <c r="C7" s="8" t="s">
        <v>114</v>
      </c>
      <c r="D7" s="8" t="s">
        <v>203</v>
      </c>
      <c r="E7" s="9" t="s">
        <v>93</v>
      </c>
      <c r="F7" s="9" t="s">
        <v>77</v>
      </c>
      <c r="G7" s="10" t="s">
        <v>13</v>
      </c>
      <c r="H7" s="10"/>
      <c r="I7" s="9" t="s">
        <v>16</v>
      </c>
      <c r="J7" s="9" t="s">
        <v>18</v>
      </c>
      <c r="K7" s="10" t="s">
        <v>90</v>
      </c>
      <c r="L7" s="10"/>
      <c r="M7" s="9" t="s">
        <v>85</v>
      </c>
      <c r="N7" s="9" t="s">
        <v>14</v>
      </c>
      <c r="O7" s="9" t="s">
        <v>115</v>
      </c>
      <c r="P7" s="10"/>
      <c r="Q7" s="11" t="str">
        <f>"315,0"</f>
        <v>315,0</v>
      </c>
      <c r="R7" s="12" t="str">
        <f>"207,3802"</f>
        <v>207,3802</v>
      </c>
      <c r="S7" s="8" t="s">
        <v>98</v>
      </c>
    </row>
    <row r="17" spans="1:3" ht="18" x14ac:dyDescent="0.25">
      <c r="A17" s="7"/>
      <c r="B17" s="7"/>
    </row>
    <row r="18" spans="1:3" ht="15" x14ac:dyDescent="0.2">
      <c r="A18" s="13"/>
      <c r="B18" s="13"/>
    </row>
    <row r="19" spans="1:3" ht="14.25" x14ac:dyDescent="0.2">
      <c r="A19" s="15"/>
      <c r="B19" s="16"/>
    </row>
    <row r="20" spans="1:3" ht="15" x14ac:dyDescent="0.2">
      <c r="A20" s="17"/>
      <c r="B20" s="17"/>
      <c r="C20" s="17"/>
    </row>
    <row r="21" spans="1:3" x14ac:dyDescent="0.2">
      <c r="A21" s="14"/>
    </row>
    <row r="22" spans="1:3" x14ac:dyDescent="0.2">
      <c r="A22" s="14"/>
    </row>
  </sheetData>
  <mergeCells count="12">
    <mergeCell ref="A6:P6"/>
    <mergeCell ref="Q1:Q2"/>
    <mergeCell ref="R1:R2"/>
    <mergeCell ref="S1:S2"/>
    <mergeCell ref="A3:P3"/>
    <mergeCell ref="A1:A2"/>
    <mergeCell ref="B1:B2"/>
    <mergeCell ref="C1:C2"/>
    <mergeCell ref="D1:D2"/>
    <mergeCell ref="E1:H1"/>
    <mergeCell ref="I1:L1"/>
    <mergeCell ref="M1:P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78"/>
  <sheetViews>
    <sheetView workbookViewId="0">
      <selection activeCell="D1" sqref="D1:D2"/>
    </sheetView>
  </sheetViews>
  <sheetFormatPr defaultColWidth="9.140625" defaultRowHeight="12.75" x14ac:dyDescent="0.2"/>
  <cols>
    <col min="1" max="1" width="24.7109375" style="4" bestFit="1" customWidth="1"/>
    <col min="2" max="2" width="29.85546875" style="4" bestFit="1" customWidth="1"/>
    <col min="3" max="3" width="14.85546875" style="4" bestFit="1" customWidth="1"/>
    <col min="4" max="4" width="9.140625" style="4" bestFit="1" customWidth="1"/>
    <col min="5" max="7" width="5.5703125" style="3" customWidth="1"/>
    <col min="8" max="8" width="4.5703125" style="3" customWidth="1"/>
    <col min="9" max="9" width="7.7109375" style="6" bestFit="1" customWidth="1"/>
    <col min="10" max="10" width="8.5703125" style="2" bestFit="1" customWidth="1"/>
    <col min="11" max="11" width="16.7109375" style="4" bestFit="1" customWidth="1"/>
    <col min="12" max="16384" width="9.140625" style="3"/>
  </cols>
  <sheetData>
    <row r="1" spans="1:11" s="1" customFormat="1" ht="12.75" customHeight="1" x14ac:dyDescent="0.2">
      <c r="A1" s="36" t="s">
        <v>0</v>
      </c>
      <c r="B1" s="38" t="s">
        <v>5</v>
      </c>
      <c r="C1" s="38" t="s">
        <v>198</v>
      </c>
      <c r="D1" s="30" t="s">
        <v>205</v>
      </c>
      <c r="E1" s="30" t="s">
        <v>7</v>
      </c>
      <c r="F1" s="30"/>
      <c r="G1" s="30"/>
      <c r="H1" s="30"/>
      <c r="I1" s="30" t="s">
        <v>57</v>
      </c>
      <c r="J1" s="30" t="s">
        <v>3</v>
      </c>
      <c r="K1" s="32" t="s">
        <v>2</v>
      </c>
    </row>
    <row r="2" spans="1:11" s="1" customFormat="1" ht="21" customHeight="1" thickBot="1" x14ac:dyDescent="0.25">
      <c r="A2" s="37"/>
      <c r="B2" s="31"/>
      <c r="C2" s="31"/>
      <c r="D2" s="31"/>
      <c r="E2" s="5">
        <v>1</v>
      </c>
      <c r="F2" s="5">
        <v>2</v>
      </c>
      <c r="G2" s="5">
        <v>3</v>
      </c>
      <c r="H2" s="5" t="s">
        <v>4</v>
      </c>
      <c r="I2" s="31"/>
      <c r="J2" s="31"/>
      <c r="K2" s="33"/>
    </row>
    <row r="3" spans="1:11" ht="15" x14ac:dyDescent="0.2">
      <c r="A3" s="34" t="s">
        <v>58</v>
      </c>
      <c r="B3" s="35"/>
      <c r="C3" s="35"/>
      <c r="D3" s="35"/>
      <c r="E3" s="35"/>
      <c r="F3" s="35"/>
      <c r="G3" s="35"/>
      <c r="H3" s="35"/>
    </row>
    <row r="4" spans="1:11" x14ac:dyDescent="0.2">
      <c r="A4" s="8" t="s">
        <v>116</v>
      </c>
      <c r="B4" s="8" t="s">
        <v>117</v>
      </c>
      <c r="C4" s="8" t="s">
        <v>118</v>
      </c>
      <c r="D4" s="8" t="s">
        <v>203</v>
      </c>
      <c r="E4" s="9" t="s">
        <v>119</v>
      </c>
      <c r="F4" s="9" t="s">
        <v>120</v>
      </c>
      <c r="G4" s="10" t="s">
        <v>121</v>
      </c>
      <c r="H4" s="10"/>
      <c r="I4" s="11" t="str">
        <f>"40,0"</f>
        <v>40,0</v>
      </c>
      <c r="J4" s="12" t="str">
        <f>"45,1960"</f>
        <v>45,1960</v>
      </c>
      <c r="K4" s="8" t="s">
        <v>30</v>
      </c>
    </row>
    <row r="6" spans="1:11" ht="15" x14ac:dyDescent="0.2">
      <c r="A6" s="39" t="s">
        <v>122</v>
      </c>
      <c r="B6" s="40"/>
      <c r="C6" s="40"/>
      <c r="D6" s="40"/>
      <c r="E6" s="40"/>
      <c r="F6" s="40"/>
      <c r="G6" s="40"/>
      <c r="H6" s="40"/>
    </row>
    <row r="7" spans="1:11" x14ac:dyDescent="0.2">
      <c r="A7" s="18" t="s">
        <v>123</v>
      </c>
      <c r="B7" s="18" t="s">
        <v>124</v>
      </c>
      <c r="C7" s="18" t="s">
        <v>125</v>
      </c>
      <c r="D7" s="18" t="s">
        <v>203</v>
      </c>
      <c r="E7" s="20" t="s">
        <v>126</v>
      </c>
      <c r="F7" s="19" t="s">
        <v>127</v>
      </c>
      <c r="G7" s="19" t="s">
        <v>127</v>
      </c>
      <c r="H7" s="19"/>
      <c r="I7" s="24" t="str">
        <f>"32,5"</f>
        <v>32,5</v>
      </c>
      <c r="J7" s="25" t="str">
        <f>"35,8312"</f>
        <v>35,8312</v>
      </c>
      <c r="K7" s="18" t="s">
        <v>43</v>
      </c>
    </row>
    <row r="8" spans="1:11" x14ac:dyDescent="0.2">
      <c r="A8" s="21" t="s">
        <v>128</v>
      </c>
      <c r="B8" s="21" t="s">
        <v>129</v>
      </c>
      <c r="C8" s="21" t="s">
        <v>130</v>
      </c>
      <c r="D8" s="21" t="s">
        <v>203</v>
      </c>
      <c r="E8" s="23" t="s">
        <v>27</v>
      </c>
      <c r="F8" s="22" t="s">
        <v>29</v>
      </c>
      <c r="G8" s="22" t="s">
        <v>29</v>
      </c>
      <c r="H8" s="22"/>
      <c r="I8" s="26" t="str">
        <f>"50,0"</f>
        <v>50,0</v>
      </c>
      <c r="J8" s="27" t="str">
        <f>"52,2700"</f>
        <v>52,2700</v>
      </c>
      <c r="K8" s="21" t="s">
        <v>131</v>
      </c>
    </row>
    <row r="10" spans="1:11" ht="15" x14ac:dyDescent="0.2">
      <c r="A10" s="39" t="s">
        <v>9</v>
      </c>
      <c r="B10" s="40"/>
      <c r="C10" s="40"/>
      <c r="D10" s="40"/>
      <c r="E10" s="40"/>
      <c r="F10" s="40"/>
      <c r="G10" s="40"/>
      <c r="H10" s="40"/>
    </row>
    <row r="11" spans="1:11" x14ac:dyDescent="0.2">
      <c r="A11" s="8" t="s">
        <v>132</v>
      </c>
      <c r="B11" s="8" t="s">
        <v>133</v>
      </c>
      <c r="C11" s="8" t="s">
        <v>134</v>
      </c>
      <c r="D11" s="8" t="s">
        <v>203</v>
      </c>
      <c r="E11" s="9" t="s">
        <v>90</v>
      </c>
      <c r="F11" s="10" t="s">
        <v>93</v>
      </c>
      <c r="G11" s="10" t="s">
        <v>85</v>
      </c>
      <c r="H11" s="10"/>
      <c r="I11" s="11" t="str">
        <f>"90,0"</f>
        <v>90,0</v>
      </c>
      <c r="J11" s="12" t="str">
        <f>"69,2310"</f>
        <v>69,2310</v>
      </c>
      <c r="K11" s="8" t="s">
        <v>30</v>
      </c>
    </row>
    <row r="13" spans="1:11" ht="15" x14ac:dyDescent="0.2">
      <c r="A13" s="39" t="s">
        <v>73</v>
      </c>
      <c r="B13" s="40"/>
      <c r="C13" s="40"/>
      <c r="D13" s="40"/>
      <c r="E13" s="40"/>
      <c r="F13" s="40"/>
      <c r="G13" s="40"/>
      <c r="H13" s="40"/>
    </row>
    <row r="14" spans="1:11" x14ac:dyDescent="0.2">
      <c r="A14" s="18" t="s">
        <v>94</v>
      </c>
      <c r="B14" s="18" t="s">
        <v>95</v>
      </c>
      <c r="C14" s="18" t="s">
        <v>96</v>
      </c>
      <c r="D14" s="18" t="s">
        <v>203</v>
      </c>
      <c r="E14" s="20" t="s">
        <v>90</v>
      </c>
      <c r="F14" s="20" t="s">
        <v>85</v>
      </c>
      <c r="G14" s="20" t="s">
        <v>77</v>
      </c>
      <c r="H14" s="19"/>
      <c r="I14" s="24" t="str">
        <f>"105,0"</f>
        <v>105,0</v>
      </c>
      <c r="J14" s="25" t="str">
        <f>"72,7283"</f>
        <v>72,7283</v>
      </c>
      <c r="K14" s="18" t="s">
        <v>98</v>
      </c>
    </row>
    <row r="15" spans="1:11" x14ac:dyDescent="0.2">
      <c r="A15" s="21" t="s">
        <v>135</v>
      </c>
      <c r="B15" s="21" t="s">
        <v>136</v>
      </c>
      <c r="C15" s="21" t="s">
        <v>137</v>
      </c>
      <c r="D15" s="21" t="s">
        <v>203</v>
      </c>
      <c r="E15" s="23" t="s">
        <v>85</v>
      </c>
      <c r="F15" s="22" t="s">
        <v>13</v>
      </c>
      <c r="G15" s="23" t="s">
        <v>138</v>
      </c>
      <c r="H15" s="22"/>
      <c r="I15" s="26" t="str">
        <f>"117,5"</f>
        <v>117,5</v>
      </c>
      <c r="J15" s="27" t="str">
        <f>"81,1455"</f>
        <v>81,1455</v>
      </c>
      <c r="K15" s="21" t="s">
        <v>30</v>
      </c>
    </row>
    <row r="17" spans="1:11" ht="15" x14ac:dyDescent="0.2">
      <c r="A17" s="39" t="s">
        <v>23</v>
      </c>
      <c r="B17" s="40"/>
      <c r="C17" s="40"/>
      <c r="D17" s="40"/>
      <c r="E17" s="40"/>
      <c r="F17" s="40"/>
      <c r="G17" s="40"/>
      <c r="H17" s="40"/>
    </row>
    <row r="18" spans="1:11" x14ac:dyDescent="0.2">
      <c r="A18" s="18" t="s">
        <v>139</v>
      </c>
      <c r="B18" s="18" t="s">
        <v>140</v>
      </c>
      <c r="C18" s="18" t="s">
        <v>141</v>
      </c>
      <c r="D18" s="18" t="s">
        <v>203</v>
      </c>
      <c r="E18" s="20" t="s">
        <v>97</v>
      </c>
      <c r="F18" s="20" t="s">
        <v>41</v>
      </c>
      <c r="G18" s="20" t="s">
        <v>19</v>
      </c>
      <c r="H18" s="19"/>
      <c r="I18" s="24" t="str">
        <f>"150,0"</f>
        <v>150,0</v>
      </c>
      <c r="J18" s="25" t="str">
        <f>"99,0075"</f>
        <v>99,0075</v>
      </c>
      <c r="K18" s="18" t="s">
        <v>30</v>
      </c>
    </row>
    <row r="19" spans="1:11" x14ac:dyDescent="0.2">
      <c r="A19" s="21" t="s">
        <v>102</v>
      </c>
      <c r="B19" s="21" t="s">
        <v>103</v>
      </c>
      <c r="C19" s="21" t="s">
        <v>104</v>
      </c>
      <c r="D19" s="21" t="s">
        <v>203</v>
      </c>
      <c r="E19" s="23" t="s">
        <v>93</v>
      </c>
      <c r="F19" s="23" t="s">
        <v>105</v>
      </c>
      <c r="G19" s="22" t="s">
        <v>13</v>
      </c>
      <c r="H19" s="22"/>
      <c r="I19" s="26" t="str">
        <f>"107,5"</f>
        <v>107,5</v>
      </c>
      <c r="J19" s="27" t="str">
        <f>"70,3050"</f>
        <v>70,3050</v>
      </c>
      <c r="K19" s="21" t="s">
        <v>30</v>
      </c>
    </row>
    <row r="21" spans="1:11" ht="15" x14ac:dyDescent="0.2">
      <c r="A21" s="39" t="s">
        <v>31</v>
      </c>
      <c r="B21" s="40"/>
      <c r="C21" s="40"/>
      <c r="D21" s="40"/>
      <c r="E21" s="40"/>
      <c r="F21" s="40"/>
      <c r="G21" s="40"/>
      <c r="H21" s="40"/>
    </row>
    <row r="22" spans="1:11" x14ac:dyDescent="0.2">
      <c r="A22" s="18" t="s">
        <v>142</v>
      </c>
      <c r="B22" s="18" t="s">
        <v>143</v>
      </c>
      <c r="C22" s="18" t="s">
        <v>144</v>
      </c>
      <c r="D22" s="18" t="s">
        <v>203</v>
      </c>
      <c r="E22" s="20" t="s">
        <v>19</v>
      </c>
      <c r="F22" s="20" t="s">
        <v>35</v>
      </c>
      <c r="G22" s="20" t="s">
        <v>20</v>
      </c>
      <c r="H22" s="19"/>
      <c r="I22" s="24" t="str">
        <f>"160,0"</f>
        <v>160,0</v>
      </c>
      <c r="J22" s="25" t="str">
        <f>"97,9600"</f>
        <v>97,9600</v>
      </c>
      <c r="K22" s="18" t="s">
        <v>30</v>
      </c>
    </row>
    <row r="23" spans="1:11" x14ac:dyDescent="0.2">
      <c r="A23" s="21" t="s">
        <v>145</v>
      </c>
      <c r="B23" s="21" t="s">
        <v>146</v>
      </c>
      <c r="C23" s="21" t="s">
        <v>147</v>
      </c>
      <c r="D23" s="21" t="s">
        <v>203</v>
      </c>
      <c r="E23" s="23" t="s">
        <v>47</v>
      </c>
      <c r="F23" s="23" t="s">
        <v>148</v>
      </c>
      <c r="G23" s="23" t="s">
        <v>149</v>
      </c>
      <c r="H23" s="22"/>
      <c r="I23" s="26" t="str">
        <f>"142,5"</f>
        <v>142,5</v>
      </c>
      <c r="J23" s="27" t="str">
        <f>"88,9556"</f>
        <v>88,9556</v>
      </c>
      <c r="K23" s="21" t="s">
        <v>150</v>
      </c>
    </row>
    <row r="25" spans="1:11" ht="15" x14ac:dyDescent="0.2">
      <c r="A25" s="39" t="s">
        <v>151</v>
      </c>
      <c r="B25" s="40"/>
      <c r="C25" s="40"/>
      <c r="D25" s="40"/>
      <c r="E25" s="40"/>
      <c r="F25" s="40"/>
      <c r="G25" s="40"/>
      <c r="H25" s="40"/>
    </row>
    <row r="26" spans="1:11" x14ac:dyDescent="0.2">
      <c r="A26" s="8" t="s">
        <v>152</v>
      </c>
      <c r="B26" s="8" t="s">
        <v>153</v>
      </c>
      <c r="C26" s="8" t="s">
        <v>154</v>
      </c>
      <c r="D26" s="8" t="s">
        <v>203</v>
      </c>
      <c r="E26" s="9" t="s">
        <v>17</v>
      </c>
      <c r="F26" s="9" t="s">
        <v>18</v>
      </c>
      <c r="G26" s="10" t="s">
        <v>84</v>
      </c>
      <c r="H26" s="10"/>
      <c r="I26" s="11" t="str">
        <f>"85,0"</f>
        <v>85,0</v>
      </c>
      <c r="J26" s="12" t="str">
        <f>"51,6903"</f>
        <v>51,6903</v>
      </c>
      <c r="K26" s="8" t="s">
        <v>155</v>
      </c>
    </row>
    <row r="28" spans="1:11" ht="15" x14ac:dyDescent="0.2">
      <c r="A28" s="39" t="s">
        <v>37</v>
      </c>
      <c r="B28" s="40"/>
      <c r="C28" s="40"/>
      <c r="D28" s="40"/>
      <c r="E28" s="40"/>
      <c r="F28" s="40"/>
      <c r="G28" s="40"/>
      <c r="H28" s="40"/>
    </row>
    <row r="29" spans="1:11" x14ac:dyDescent="0.2">
      <c r="A29" s="8" t="s">
        <v>156</v>
      </c>
      <c r="B29" s="8" t="s">
        <v>157</v>
      </c>
      <c r="C29" s="8" t="s">
        <v>158</v>
      </c>
      <c r="D29" s="8" t="s">
        <v>202</v>
      </c>
      <c r="E29" s="9" t="s">
        <v>159</v>
      </c>
      <c r="F29" s="9" t="s">
        <v>54</v>
      </c>
      <c r="G29" s="9" t="s">
        <v>55</v>
      </c>
      <c r="H29" s="10"/>
      <c r="I29" s="11" t="str">
        <f>"230,0"</f>
        <v>230,0</v>
      </c>
      <c r="J29" s="12" t="str">
        <f>"130,5135"</f>
        <v>130,5135</v>
      </c>
      <c r="K29" s="8" t="s">
        <v>30</v>
      </c>
    </row>
    <row r="31" spans="1:11" ht="15" x14ac:dyDescent="0.2">
      <c r="A31" s="39" t="s">
        <v>160</v>
      </c>
      <c r="B31" s="40"/>
      <c r="C31" s="40"/>
      <c r="D31" s="40"/>
      <c r="E31" s="40"/>
      <c r="F31" s="40"/>
      <c r="G31" s="40"/>
      <c r="H31" s="40"/>
    </row>
    <row r="32" spans="1:11" x14ac:dyDescent="0.2">
      <c r="A32" s="8" t="s">
        <v>161</v>
      </c>
      <c r="B32" s="8" t="s">
        <v>162</v>
      </c>
      <c r="C32" s="8" t="s">
        <v>163</v>
      </c>
      <c r="D32" s="8" t="s">
        <v>203</v>
      </c>
      <c r="E32" s="9" t="s">
        <v>159</v>
      </c>
      <c r="F32" s="10" t="s">
        <v>164</v>
      </c>
      <c r="G32" s="10" t="s">
        <v>164</v>
      </c>
      <c r="H32" s="10"/>
      <c r="I32" s="11" t="str">
        <f>"200,0"</f>
        <v>200,0</v>
      </c>
      <c r="J32" s="12" t="str">
        <f>"108,2980"</f>
        <v>108,2980</v>
      </c>
      <c r="K32" s="8" t="s">
        <v>30</v>
      </c>
    </row>
    <row r="42" spans="1:3" ht="18" x14ac:dyDescent="0.25">
      <c r="A42" s="7"/>
      <c r="B42" s="7"/>
    </row>
    <row r="43" spans="1:3" ht="15" x14ac:dyDescent="0.2">
      <c r="A43" s="13"/>
      <c r="B43" s="13"/>
    </row>
    <row r="44" spans="1:3" ht="14.25" x14ac:dyDescent="0.2">
      <c r="A44" s="15"/>
      <c r="B44" s="16"/>
    </row>
    <row r="45" spans="1:3" ht="15" x14ac:dyDescent="0.2">
      <c r="A45" s="17"/>
      <c r="B45" s="17"/>
      <c r="C45" s="17"/>
    </row>
    <row r="46" spans="1:3" x14ac:dyDescent="0.2">
      <c r="A46" s="14"/>
    </row>
    <row r="48" spans="1:3" ht="14.25" x14ac:dyDescent="0.2">
      <c r="A48" s="15"/>
      <c r="B48" s="16"/>
    </row>
    <row r="49" spans="1:3" ht="15" x14ac:dyDescent="0.2">
      <c r="A49" s="17"/>
      <c r="B49" s="17"/>
      <c r="C49" s="17"/>
    </row>
    <row r="50" spans="1:3" x14ac:dyDescent="0.2">
      <c r="A50" s="14"/>
    </row>
    <row r="52" spans="1:3" ht="14.25" x14ac:dyDescent="0.2">
      <c r="A52" s="15"/>
      <c r="B52" s="16"/>
    </row>
    <row r="53" spans="1:3" ht="15" x14ac:dyDescent="0.2">
      <c r="A53" s="17"/>
      <c r="B53" s="17"/>
      <c r="C53" s="17"/>
    </row>
    <row r="54" spans="1:3" x14ac:dyDescent="0.2">
      <c r="A54" s="14"/>
    </row>
    <row r="57" spans="1:3" ht="15" x14ac:dyDescent="0.2">
      <c r="A57" s="13"/>
      <c r="B57" s="13"/>
    </row>
    <row r="58" spans="1:3" ht="14.25" x14ac:dyDescent="0.2">
      <c r="A58" s="15"/>
      <c r="B58" s="16"/>
    </row>
    <row r="59" spans="1:3" ht="15" x14ac:dyDescent="0.2">
      <c r="A59" s="17"/>
      <c r="B59" s="17"/>
      <c r="C59" s="17"/>
    </row>
    <row r="60" spans="1:3" x14ac:dyDescent="0.2">
      <c r="A60" s="14"/>
    </row>
    <row r="62" spans="1:3" ht="14.25" x14ac:dyDescent="0.2">
      <c r="A62" s="15"/>
      <c r="B62" s="16"/>
    </row>
    <row r="63" spans="1:3" ht="15" x14ac:dyDescent="0.2">
      <c r="A63" s="17"/>
      <c r="B63" s="17"/>
      <c r="C63" s="17"/>
    </row>
    <row r="64" spans="1:3" x14ac:dyDescent="0.2">
      <c r="A64" s="14"/>
    </row>
    <row r="66" spans="1:3" ht="14.25" x14ac:dyDescent="0.2">
      <c r="A66" s="15"/>
      <c r="B66" s="16"/>
    </row>
    <row r="67" spans="1:3" ht="15" x14ac:dyDescent="0.2">
      <c r="A67" s="17"/>
      <c r="B67" s="17"/>
      <c r="C67" s="17"/>
    </row>
    <row r="68" spans="1:3" x14ac:dyDescent="0.2">
      <c r="A68" s="14"/>
    </row>
    <row r="69" spans="1:3" x14ac:dyDescent="0.2">
      <c r="A69" s="14"/>
    </row>
    <row r="70" spans="1:3" x14ac:dyDescent="0.2">
      <c r="A70" s="14"/>
    </row>
    <row r="71" spans="1:3" x14ac:dyDescent="0.2">
      <c r="A71" s="14"/>
    </row>
    <row r="72" spans="1:3" x14ac:dyDescent="0.2">
      <c r="A72" s="14"/>
    </row>
    <row r="73" spans="1:3" x14ac:dyDescent="0.2">
      <c r="A73" s="14"/>
    </row>
    <row r="75" spans="1:3" ht="14.25" x14ac:dyDescent="0.2">
      <c r="A75" s="15"/>
      <c r="B75" s="16"/>
    </row>
    <row r="76" spans="1:3" ht="15" x14ac:dyDescent="0.2">
      <c r="A76" s="17"/>
      <c r="B76" s="17"/>
      <c r="C76" s="17"/>
    </row>
    <row r="77" spans="1:3" x14ac:dyDescent="0.2">
      <c r="A77" s="14"/>
    </row>
    <row r="78" spans="1:3" x14ac:dyDescent="0.2">
      <c r="A78" s="14"/>
    </row>
  </sheetData>
  <mergeCells count="17">
    <mergeCell ref="A28:H28"/>
    <mergeCell ref="A31:H31"/>
    <mergeCell ref="A6:H6"/>
    <mergeCell ref="A10:H10"/>
    <mergeCell ref="A13:H13"/>
    <mergeCell ref="A17:H17"/>
    <mergeCell ref="A21:H21"/>
    <mergeCell ref="A25:H25"/>
    <mergeCell ref="I1:I2"/>
    <mergeCell ref="J1:J2"/>
    <mergeCell ref="K1:K2"/>
    <mergeCell ref="A3:H3"/>
    <mergeCell ref="A1:A2"/>
    <mergeCell ref="B1:B2"/>
    <mergeCell ref="C1:C2"/>
    <mergeCell ref="D1:D2"/>
    <mergeCell ref="E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5"/>
  <sheetViews>
    <sheetView workbookViewId="0">
      <selection activeCell="D1" sqref="D1:D2"/>
    </sheetView>
  </sheetViews>
  <sheetFormatPr defaultColWidth="9.140625" defaultRowHeight="12.75" x14ac:dyDescent="0.2"/>
  <cols>
    <col min="1" max="1" width="24.7109375" style="4" bestFit="1" customWidth="1"/>
    <col min="2" max="2" width="27.7109375" style="4" bestFit="1" customWidth="1"/>
    <col min="3" max="3" width="14.85546875" style="4" bestFit="1" customWidth="1"/>
    <col min="4" max="4" width="9.140625" style="4" bestFit="1" customWidth="1"/>
    <col min="5" max="7" width="5.5703125" style="3" customWidth="1"/>
    <col min="8" max="8" width="4.5703125" style="3" customWidth="1"/>
    <col min="9" max="9" width="7.7109375" style="6" bestFit="1" customWidth="1"/>
    <col min="10" max="10" width="8.5703125" style="2" bestFit="1" customWidth="1"/>
    <col min="11" max="11" width="17.28515625" style="4" bestFit="1" customWidth="1"/>
    <col min="12" max="16384" width="9.140625" style="3"/>
  </cols>
  <sheetData>
    <row r="1" spans="1:11" s="1" customFormat="1" ht="12.75" customHeight="1" x14ac:dyDescent="0.2">
      <c r="A1" s="36" t="s">
        <v>0</v>
      </c>
      <c r="B1" s="38" t="s">
        <v>5</v>
      </c>
      <c r="C1" s="38" t="s">
        <v>198</v>
      </c>
      <c r="D1" s="30" t="s">
        <v>205</v>
      </c>
      <c r="E1" s="30" t="s">
        <v>8</v>
      </c>
      <c r="F1" s="30"/>
      <c r="G1" s="30"/>
      <c r="H1" s="30"/>
      <c r="I1" s="30" t="s">
        <v>57</v>
      </c>
      <c r="J1" s="30" t="s">
        <v>3</v>
      </c>
      <c r="K1" s="32" t="s">
        <v>2</v>
      </c>
    </row>
    <row r="2" spans="1:11" s="1" customFormat="1" ht="21" customHeight="1" thickBot="1" x14ac:dyDescent="0.25">
      <c r="A2" s="37"/>
      <c r="B2" s="31"/>
      <c r="C2" s="31"/>
      <c r="D2" s="31"/>
      <c r="E2" s="5">
        <v>1</v>
      </c>
      <c r="F2" s="5">
        <v>2</v>
      </c>
      <c r="G2" s="5">
        <v>3</v>
      </c>
      <c r="H2" s="5" t="s">
        <v>4</v>
      </c>
      <c r="I2" s="31"/>
      <c r="J2" s="31"/>
      <c r="K2" s="33"/>
    </row>
    <row r="3" spans="1:11" ht="15" x14ac:dyDescent="0.2">
      <c r="A3" s="34" t="s">
        <v>9</v>
      </c>
      <c r="B3" s="35"/>
      <c r="C3" s="35"/>
      <c r="D3" s="35"/>
      <c r="E3" s="35"/>
      <c r="F3" s="35"/>
      <c r="G3" s="35"/>
      <c r="H3" s="35"/>
    </row>
    <row r="4" spans="1:11" x14ac:dyDescent="0.2">
      <c r="A4" s="8" t="s">
        <v>108</v>
      </c>
      <c r="B4" s="8" t="s">
        <v>109</v>
      </c>
      <c r="C4" s="8" t="s">
        <v>110</v>
      </c>
      <c r="D4" s="8" t="s">
        <v>203</v>
      </c>
      <c r="E4" s="9" t="s">
        <v>85</v>
      </c>
      <c r="F4" s="9" t="s">
        <v>14</v>
      </c>
      <c r="G4" s="9" t="s">
        <v>47</v>
      </c>
      <c r="H4" s="10"/>
      <c r="I4" s="11" t="str">
        <f>"132,5"</f>
        <v>132,5</v>
      </c>
      <c r="J4" s="12" t="str">
        <f>"102,7405"</f>
        <v>102,7405</v>
      </c>
      <c r="K4" s="8" t="s">
        <v>98</v>
      </c>
    </row>
    <row r="6" spans="1:11" ht="15" x14ac:dyDescent="0.2">
      <c r="A6" s="39" t="s">
        <v>73</v>
      </c>
      <c r="B6" s="40"/>
      <c r="C6" s="40"/>
      <c r="D6" s="40"/>
      <c r="E6" s="40"/>
      <c r="F6" s="40"/>
      <c r="G6" s="40"/>
      <c r="H6" s="40"/>
    </row>
    <row r="7" spans="1:11" x14ac:dyDescent="0.2">
      <c r="A7" s="18" t="s">
        <v>169</v>
      </c>
      <c r="B7" s="18" t="s">
        <v>170</v>
      </c>
      <c r="C7" s="18" t="s">
        <v>171</v>
      </c>
      <c r="D7" s="18" t="s">
        <v>202</v>
      </c>
      <c r="E7" s="20" t="s">
        <v>172</v>
      </c>
      <c r="F7" s="20" t="s">
        <v>173</v>
      </c>
      <c r="G7" s="20" t="s">
        <v>174</v>
      </c>
      <c r="H7" s="19"/>
      <c r="I7" s="24" t="str">
        <f>"187,5"</f>
        <v>187,5</v>
      </c>
      <c r="J7" s="25" t="str">
        <f>"131,6063"</f>
        <v>131,6063</v>
      </c>
      <c r="K7" s="18" t="s">
        <v>80</v>
      </c>
    </row>
    <row r="8" spans="1:11" x14ac:dyDescent="0.2">
      <c r="A8" s="21" t="s">
        <v>99</v>
      </c>
      <c r="B8" s="21" t="s">
        <v>100</v>
      </c>
      <c r="C8" s="21" t="s">
        <v>101</v>
      </c>
      <c r="D8" s="21" t="s">
        <v>203</v>
      </c>
      <c r="E8" s="23" t="s">
        <v>86</v>
      </c>
      <c r="F8" s="22" t="s">
        <v>115</v>
      </c>
      <c r="G8" s="22"/>
      <c r="H8" s="22"/>
      <c r="I8" s="26" t="str">
        <f>"120,0"</f>
        <v>120,0</v>
      </c>
      <c r="J8" s="27" t="str">
        <f>"85,0380"</f>
        <v>85,0380</v>
      </c>
      <c r="K8" s="21" t="s">
        <v>98</v>
      </c>
    </row>
    <row r="10" spans="1:11" ht="15" x14ac:dyDescent="0.2">
      <c r="A10" s="39" t="s">
        <v>31</v>
      </c>
      <c r="B10" s="40"/>
      <c r="C10" s="40"/>
      <c r="D10" s="40"/>
      <c r="E10" s="40"/>
      <c r="F10" s="40"/>
      <c r="G10" s="40"/>
      <c r="H10" s="40"/>
    </row>
    <row r="11" spans="1:11" x14ac:dyDescent="0.2">
      <c r="A11" s="8" t="s">
        <v>175</v>
      </c>
      <c r="B11" s="8" t="s">
        <v>176</v>
      </c>
      <c r="C11" s="8" t="s">
        <v>177</v>
      </c>
      <c r="D11" s="8" t="s">
        <v>202</v>
      </c>
      <c r="E11" s="9" t="s">
        <v>178</v>
      </c>
      <c r="F11" s="9" t="s">
        <v>179</v>
      </c>
      <c r="G11" s="9" t="s">
        <v>69</v>
      </c>
      <c r="H11" s="10"/>
      <c r="I11" s="11" t="str">
        <f>"250,0"</f>
        <v>250,0</v>
      </c>
      <c r="J11" s="12" t="str">
        <f>"155,2250"</f>
        <v>155,2250</v>
      </c>
      <c r="K11" s="8" t="s">
        <v>30</v>
      </c>
    </row>
    <row r="13" spans="1:11" ht="15" x14ac:dyDescent="0.2">
      <c r="A13" s="39" t="s">
        <v>50</v>
      </c>
      <c r="B13" s="40"/>
      <c r="C13" s="40"/>
      <c r="D13" s="40"/>
      <c r="E13" s="40"/>
      <c r="F13" s="40"/>
      <c r="G13" s="40"/>
      <c r="H13" s="40"/>
    </row>
    <row r="14" spans="1:11" x14ac:dyDescent="0.2">
      <c r="A14" s="8" t="s">
        <v>180</v>
      </c>
      <c r="B14" s="8" t="s">
        <v>181</v>
      </c>
      <c r="C14" s="8" t="s">
        <v>182</v>
      </c>
      <c r="D14" s="8" t="s">
        <v>203</v>
      </c>
      <c r="E14" s="9" t="s">
        <v>19</v>
      </c>
      <c r="F14" s="9" t="s">
        <v>20</v>
      </c>
      <c r="G14" s="10" t="s">
        <v>172</v>
      </c>
      <c r="H14" s="10"/>
      <c r="I14" s="11" t="str">
        <f>"160,0"</f>
        <v>160,0</v>
      </c>
      <c r="J14" s="12" t="str">
        <f>"88,9360"</f>
        <v>88,9360</v>
      </c>
      <c r="K14" s="8" t="s">
        <v>183</v>
      </c>
    </row>
    <row r="24" spans="1:3" ht="18" x14ac:dyDescent="0.25">
      <c r="A24" s="7"/>
      <c r="B24" s="7"/>
    </row>
    <row r="25" spans="1:3" ht="15" x14ac:dyDescent="0.2">
      <c r="A25" s="13"/>
      <c r="B25" s="13"/>
    </row>
    <row r="26" spans="1:3" ht="14.25" x14ac:dyDescent="0.2">
      <c r="A26" s="15"/>
      <c r="B26" s="16"/>
    </row>
    <row r="27" spans="1:3" ht="15" x14ac:dyDescent="0.2">
      <c r="A27" s="17"/>
      <c r="B27" s="17"/>
      <c r="C27" s="17"/>
    </row>
    <row r="28" spans="1:3" x14ac:dyDescent="0.2">
      <c r="A28" s="14"/>
    </row>
    <row r="29" spans="1:3" x14ac:dyDescent="0.2">
      <c r="A29" s="14"/>
    </row>
    <row r="30" spans="1:3" x14ac:dyDescent="0.2">
      <c r="A30" s="14"/>
    </row>
    <row r="31" spans="1:3" x14ac:dyDescent="0.2">
      <c r="A31" s="14"/>
    </row>
    <row r="33" spans="1:3" ht="14.25" x14ac:dyDescent="0.2">
      <c r="A33" s="15"/>
      <c r="B33" s="16"/>
    </row>
    <row r="34" spans="1:3" ht="15" x14ac:dyDescent="0.2">
      <c r="A34" s="17"/>
      <c r="B34" s="17"/>
      <c r="C34" s="17"/>
    </row>
    <row r="35" spans="1:3" x14ac:dyDescent="0.2">
      <c r="A35" s="14"/>
    </row>
  </sheetData>
  <mergeCells count="12">
    <mergeCell ref="A6:H6"/>
    <mergeCell ref="A10:H10"/>
    <mergeCell ref="A13:H13"/>
    <mergeCell ref="I1:I2"/>
    <mergeCell ref="J1:J2"/>
    <mergeCell ref="K1:K2"/>
    <mergeCell ref="A3:H3"/>
    <mergeCell ref="A1:A2"/>
    <mergeCell ref="B1:B2"/>
    <mergeCell ref="C1:C2"/>
    <mergeCell ref="D1:D2"/>
    <mergeCell ref="E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4"/>
  <sheetViews>
    <sheetView workbookViewId="0">
      <selection activeCell="D1" sqref="D1:D2"/>
    </sheetView>
  </sheetViews>
  <sheetFormatPr defaultColWidth="9.140625" defaultRowHeight="12.75" x14ac:dyDescent="0.2"/>
  <cols>
    <col min="1" max="1" width="24.7109375" style="4" bestFit="1" customWidth="1"/>
    <col min="2" max="2" width="29.85546875" style="4" bestFit="1" customWidth="1"/>
    <col min="3" max="3" width="14.85546875" style="4" bestFit="1" customWidth="1"/>
    <col min="4" max="4" width="9.140625" style="4" bestFit="1" customWidth="1"/>
    <col min="5" max="8" width="4.5703125" style="3" customWidth="1"/>
    <col min="9" max="9" width="7.7109375" style="6" bestFit="1" customWidth="1"/>
    <col min="10" max="10" width="7.5703125" style="2" bestFit="1" customWidth="1"/>
    <col min="11" max="11" width="13.5703125" style="4" bestFit="1" customWidth="1"/>
    <col min="12" max="16384" width="9.140625" style="3"/>
  </cols>
  <sheetData>
    <row r="1" spans="1:11" s="1" customFormat="1" ht="12.75" customHeight="1" x14ac:dyDescent="0.2">
      <c r="A1" s="36" t="s">
        <v>0</v>
      </c>
      <c r="B1" s="38" t="s">
        <v>5</v>
      </c>
      <c r="C1" s="38" t="s">
        <v>198</v>
      </c>
      <c r="D1" s="30" t="s">
        <v>205</v>
      </c>
      <c r="E1" s="30" t="s">
        <v>184</v>
      </c>
      <c r="F1" s="30"/>
      <c r="G1" s="30"/>
      <c r="H1" s="30"/>
      <c r="I1" s="30" t="s">
        <v>57</v>
      </c>
      <c r="J1" s="30" t="s">
        <v>3</v>
      </c>
      <c r="K1" s="32" t="s">
        <v>2</v>
      </c>
    </row>
    <row r="2" spans="1:11" s="1" customFormat="1" ht="21" customHeight="1" thickBot="1" x14ac:dyDescent="0.25">
      <c r="A2" s="37"/>
      <c r="B2" s="31"/>
      <c r="C2" s="31"/>
      <c r="D2" s="31"/>
      <c r="E2" s="5">
        <v>1</v>
      </c>
      <c r="F2" s="5">
        <v>2</v>
      </c>
      <c r="G2" s="5">
        <v>3</v>
      </c>
      <c r="H2" s="5" t="s">
        <v>4</v>
      </c>
      <c r="I2" s="31"/>
      <c r="J2" s="31"/>
      <c r="K2" s="33"/>
    </row>
    <row r="3" spans="1:11" ht="15" x14ac:dyDescent="0.2">
      <c r="A3" s="34" t="s">
        <v>122</v>
      </c>
      <c r="B3" s="35"/>
      <c r="C3" s="35"/>
      <c r="D3" s="35"/>
      <c r="E3" s="35"/>
      <c r="F3" s="35"/>
      <c r="G3" s="35"/>
      <c r="H3" s="35"/>
    </row>
    <row r="4" spans="1:11" x14ac:dyDescent="0.2">
      <c r="A4" s="8" t="s">
        <v>123</v>
      </c>
      <c r="B4" s="8" t="s">
        <v>124</v>
      </c>
      <c r="C4" s="8" t="s">
        <v>125</v>
      </c>
      <c r="D4" s="8" t="s">
        <v>203</v>
      </c>
      <c r="E4" s="9" t="s">
        <v>185</v>
      </c>
      <c r="F4" s="9" t="s">
        <v>186</v>
      </c>
      <c r="G4" s="10" t="s">
        <v>187</v>
      </c>
      <c r="H4" s="10"/>
      <c r="I4" s="11" t="str">
        <f>"20,0"</f>
        <v>20,0</v>
      </c>
      <c r="J4" s="12" t="str">
        <f>"22,0500"</f>
        <v>22,0500</v>
      </c>
      <c r="K4" s="8" t="s">
        <v>43</v>
      </c>
    </row>
    <row r="6" spans="1:11" ht="15" x14ac:dyDescent="0.2">
      <c r="A6" s="39" t="s">
        <v>73</v>
      </c>
      <c r="B6" s="40"/>
      <c r="C6" s="40"/>
      <c r="D6" s="40"/>
      <c r="E6" s="40"/>
      <c r="F6" s="40"/>
      <c r="G6" s="40"/>
      <c r="H6" s="40"/>
    </row>
    <row r="7" spans="1:11" x14ac:dyDescent="0.2">
      <c r="A7" s="8" t="s">
        <v>188</v>
      </c>
      <c r="B7" s="8" t="s">
        <v>189</v>
      </c>
      <c r="C7" s="8" t="s">
        <v>190</v>
      </c>
      <c r="D7" s="8" t="s">
        <v>203</v>
      </c>
      <c r="E7" s="9" t="s">
        <v>191</v>
      </c>
      <c r="F7" s="9" t="s">
        <v>192</v>
      </c>
      <c r="G7" s="9" t="s">
        <v>126</v>
      </c>
      <c r="H7" s="10"/>
      <c r="I7" s="11" t="str">
        <f>"32,5"</f>
        <v>32,5</v>
      </c>
      <c r="J7" s="12" t="str">
        <f>"28,5123"</f>
        <v>28,5123</v>
      </c>
      <c r="K7" s="8" t="s">
        <v>30</v>
      </c>
    </row>
    <row r="9" spans="1:11" ht="15" x14ac:dyDescent="0.2">
      <c r="A9" s="39" t="s">
        <v>9</v>
      </c>
      <c r="B9" s="40"/>
      <c r="C9" s="40"/>
      <c r="D9" s="40"/>
      <c r="E9" s="40"/>
      <c r="F9" s="40"/>
      <c r="G9" s="40"/>
      <c r="H9" s="40"/>
    </row>
    <row r="10" spans="1:11" x14ac:dyDescent="0.2">
      <c r="A10" s="18" t="s">
        <v>108</v>
      </c>
      <c r="B10" s="18" t="s">
        <v>109</v>
      </c>
      <c r="C10" s="18" t="s">
        <v>110</v>
      </c>
      <c r="D10" s="18" t="s">
        <v>203</v>
      </c>
      <c r="E10" s="19" t="s">
        <v>119</v>
      </c>
      <c r="F10" s="20" t="s">
        <v>120</v>
      </c>
      <c r="G10" s="19" t="s">
        <v>193</v>
      </c>
      <c r="H10" s="19"/>
      <c r="I10" s="24" t="str">
        <f>"40,0"</f>
        <v>40,0</v>
      </c>
      <c r="J10" s="25" t="str">
        <f>"31,0160"</f>
        <v>31,0160</v>
      </c>
      <c r="K10" s="18" t="s">
        <v>98</v>
      </c>
    </row>
    <row r="11" spans="1:11" x14ac:dyDescent="0.2">
      <c r="A11" s="21" t="s">
        <v>132</v>
      </c>
      <c r="B11" s="21" t="s">
        <v>133</v>
      </c>
      <c r="C11" s="21" t="s">
        <v>134</v>
      </c>
      <c r="D11" s="21" t="s">
        <v>203</v>
      </c>
      <c r="E11" s="23" t="s">
        <v>120</v>
      </c>
      <c r="F11" s="23" t="s">
        <v>193</v>
      </c>
      <c r="G11" s="23" t="s">
        <v>194</v>
      </c>
      <c r="H11" s="22"/>
      <c r="I11" s="26" t="str">
        <f>"47,5"</f>
        <v>47,5</v>
      </c>
      <c r="J11" s="27" t="str">
        <f>"36,5386"</f>
        <v>36,5386</v>
      </c>
      <c r="K11" s="21" t="s">
        <v>30</v>
      </c>
    </row>
    <row r="13" spans="1:11" ht="15" x14ac:dyDescent="0.2">
      <c r="A13" s="39" t="s">
        <v>23</v>
      </c>
      <c r="B13" s="40"/>
      <c r="C13" s="40"/>
      <c r="D13" s="40"/>
      <c r="E13" s="40"/>
      <c r="F13" s="40"/>
      <c r="G13" s="40"/>
      <c r="H13" s="40"/>
    </row>
    <row r="14" spans="1:11" x14ac:dyDescent="0.2">
      <c r="A14" s="8" t="s">
        <v>102</v>
      </c>
      <c r="B14" s="8" t="s">
        <v>103</v>
      </c>
      <c r="C14" s="8" t="s">
        <v>104</v>
      </c>
      <c r="D14" s="8" t="s">
        <v>203</v>
      </c>
      <c r="E14" s="9" t="s">
        <v>193</v>
      </c>
      <c r="F14" s="9" t="s">
        <v>28</v>
      </c>
      <c r="G14" s="9" t="s">
        <v>29</v>
      </c>
      <c r="H14" s="10"/>
      <c r="I14" s="11" t="str">
        <f>"55,0"</f>
        <v>55,0</v>
      </c>
      <c r="J14" s="12" t="str">
        <f>"35,9700"</f>
        <v>35,9700</v>
      </c>
      <c r="K14" s="8" t="s">
        <v>30</v>
      </c>
    </row>
    <row r="16" spans="1:11" ht="15" x14ac:dyDescent="0.2">
      <c r="A16" s="39" t="s">
        <v>31</v>
      </c>
      <c r="B16" s="40"/>
      <c r="C16" s="40"/>
      <c r="D16" s="40"/>
      <c r="E16" s="40"/>
      <c r="F16" s="40"/>
      <c r="G16" s="40"/>
      <c r="H16" s="40"/>
    </row>
    <row r="17" spans="1:11" x14ac:dyDescent="0.2">
      <c r="A17" s="8" t="s">
        <v>195</v>
      </c>
      <c r="B17" s="8" t="s">
        <v>196</v>
      </c>
      <c r="C17" s="8" t="s">
        <v>197</v>
      </c>
      <c r="D17" s="8" t="s">
        <v>203</v>
      </c>
      <c r="E17" s="9" t="s">
        <v>27</v>
      </c>
      <c r="F17" s="10" t="s">
        <v>78</v>
      </c>
      <c r="G17" s="9" t="s">
        <v>78</v>
      </c>
      <c r="H17" s="10"/>
      <c r="I17" s="11" t="str">
        <f>"60,0"</f>
        <v>60,0</v>
      </c>
      <c r="J17" s="12" t="str">
        <f>"37,9290"</f>
        <v>37,9290</v>
      </c>
      <c r="K17" s="8" t="s">
        <v>30</v>
      </c>
    </row>
    <row r="19" spans="1:11" ht="15" x14ac:dyDescent="0.2">
      <c r="A19" s="39" t="s">
        <v>151</v>
      </c>
      <c r="B19" s="40"/>
      <c r="C19" s="40"/>
      <c r="D19" s="40"/>
      <c r="E19" s="40"/>
      <c r="F19" s="40"/>
      <c r="G19" s="40"/>
      <c r="H19" s="40"/>
    </row>
    <row r="20" spans="1:11" x14ac:dyDescent="0.2">
      <c r="A20" s="8" t="s">
        <v>152</v>
      </c>
      <c r="B20" s="8" t="s">
        <v>153</v>
      </c>
      <c r="C20" s="8" t="s">
        <v>154</v>
      </c>
      <c r="D20" s="8" t="s">
        <v>203</v>
      </c>
      <c r="E20" s="9" t="s">
        <v>120</v>
      </c>
      <c r="F20" s="9" t="s">
        <v>193</v>
      </c>
      <c r="G20" s="9" t="s">
        <v>27</v>
      </c>
      <c r="H20" s="10"/>
      <c r="I20" s="11" t="str">
        <f>"50,0"</f>
        <v>50,0</v>
      </c>
      <c r="J20" s="12" t="str">
        <f>"30,4061"</f>
        <v>30,4061</v>
      </c>
      <c r="K20" s="8" t="s">
        <v>155</v>
      </c>
    </row>
    <row r="30" spans="1:11" ht="18" x14ac:dyDescent="0.25">
      <c r="A30" s="7"/>
      <c r="B30" s="7"/>
    </row>
    <row r="31" spans="1:11" ht="15" x14ac:dyDescent="0.2">
      <c r="A31" s="13"/>
      <c r="B31" s="13"/>
    </row>
    <row r="32" spans="1:11" ht="14.25" x14ac:dyDescent="0.2">
      <c r="A32" s="15"/>
      <c r="B32" s="16"/>
    </row>
    <row r="33" spans="1:3" ht="15" x14ac:dyDescent="0.2">
      <c r="A33" s="17"/>
      <c r="B33" s="17"/>
      <c r="C33" s="17"/>
    </row>
    <row r="34" spans="1:3" x14ac:dyDescent="0.2">
      <c r="A34" s="14"/>
    </row>
    <row r="35" spans="1:3" x14ac:dyDescent="0.2">
      <c r="A35" s="14"/>
    </row>
    <row r="38" spans="1:3" ht="15" x14ac:dyDescent="0.2">
      <c r="A38" s="13"/>
      <c r="B38" s="13"/>
    </row>
    <row r="39" spans="1:3" ht="14.25" x14ac:dyDescent="0.2">
      <c r="A39" s="15"/>
      <c r="B39" s="16"/>
    </row>
    <row r="40" spans="1:3" ht="15" x14ac:dyDescent="0.2">
      <c r="A40" s="17"/>
      <c r="B40" s="17"/>
      <c r="C40" s="17"/>
    </row>
    <row r="41" spans="1:3" x14ac:dyDescent="0.2">
      <c r="A41" s="14"/>
    </row>
    <row r="43" spans="1:3" ht="14.25" x14ac:dyDescent="0.2">
      <c r="A43" s="15"/>
      <c r="B43" s="16"/>
    </row>
    <row r="44" spans="1:3" ht="15" x14ac:dyDescent="0.2">
      <c r="A44" s="17"/>
      <c r="B44" s="17"/>
      <c r="C44" s="17"/>
    </row>
    <row r="45" spans="1:3" x14ac:dyDescent="0.2">
      <c r="A45" s="14"/>
    </row>
    <row r="47" spans="1:3" ht="14.25" x14ac:dyDescent="0.2">
      <c r="A47" s="15"/>
      <c r="B47" s="16"/>
    </row>
    <row r="48" spans="1:3" ht="15" x14ac:dyDescent="0.2">
      <c r="A48" s="17"/>
      <c r="B48" s="17"/>
      <c r="C48" s="17"/>
    </row>
    <row r="49" spans="1:3" x14ac:dyDescent="0.2">
      <c r="A49" s="14"/>
    </row>
    <row r="51" spans="1:3" ht="14.25" x14ac:dyDescent="0.2">
      <c r="A51" s="15"/>
      <c r="B51" s="16"/>
    </row>
    <row r="52" spans="1:3" ht="15" x14ac:dyDescent="0.2">
      <c r="A52" s="17"/>
      <c r="B52" s="17"/>
      <c r="C52" s="17"/>
    </row>
    <row r="53" spans="1:3" x14ac:dyDescent="0.2">
      <c r="A53" s="14"/>
    </row>
    <row r="54" spans="1:3" x14ac:dyDescent="0.2">
      <c r="A54" s="14"/>
    </row>
  </sheetData>
  <mergeCells count="14">
    <mergeCell ref="A6:H6"/>
    <mergeCell ref="A9:H9"/>
    <mergeCell ref="A13:H13"/>
    <mergeCell ref="A16:H16"/>
    <mergeCell ref="A19:H19"/>
    <mergeCell ref="I1:I2"/>
    <mergeCell ref="J1:J2"/>
    <mergeCell ref="K1:K2"/>
    <mergeCell ref="A3:H3"/>
    <mergeCell ref="A1:A2"/>
    <mergeCell ref="B1:B2"/>
    <mergeCell ref="C1:C2"/>
    <mergeCell ref="D1:D2"/>
    <mergeCell ref="E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36"/>
  <sheetViews>
    <sheetView workbookViewId="0">
      <selection activeCell="D1" sqref="D1:D2"/>
    </sheetView>
  </sheetViews>
  <sheetFormatPr defaultColWidth="9.140625" defaultRowHeight="12.75" x14ac:dyDescent="0.2"/>
  <cols>
    <col min="1" max="1" width="24.7109375" style="4" bestFit="1" customWidth="1"/>
    <col min="2" max="2" width="29.85546875" style="4" bestFit="1" customWidth="1"/>
    <col min="3" max="3" width="14.85546875" style="4" bestFit="1" customWidth="1"/>
    <col min="4" max="4" width="9.140625" style="4" bestFit="1" customWidth="1"/>
    <col min="5" max="7" width="5.5703125" style="3" customWidth="1"/>
    <col min="8" max="8" width="4.5703125" style="3" customWidth="1"/>
    <col min="9" max="9" width="7.7109375" style="6" bestFit="1" customWidth="1"/>
    <col min="10" max="10" width="8.5703125" style="2" bestFit="1" customWidth="1"/>
    <col min="11" max="11" width="17.85546875" style="4" bestFit="1" customWidth="1"/>
    <col min="12" max="16384" width="9.140625" style="3"/>
  </cols>
  <sheetData>
    <row r="1" spans="1:11" s="1" customFormat="1" ht="12.75" customHeight="1" x14ac:dyDescent="0.2">
      <c r="A1" s="36" t="s">
        <v>0</v>
      </c>
      <c r="B1" s="38" t="s">
        <v>5</v>
      </c>
      <c r="C1" s="38" t="s">
        <v>198</v>
      </c>
      <c r="D1" s="30" t="s">
        <v>205</v>
      </c>
      <c r="E1" s="30" t="s">
        <v>7</v>
      </c>
      <c r="F1" s="30"/>
      <c r="G1" s="30"/>
      <c r="H1" s="30"/>
      <c r="I1" s="30" t="s">
        <v>57</v>
      </c>
      <c r="J1" s="30" t="s">
        <v>3</v>
      </c>
      <c r="K1" s="32" t="s">
        <v>2</v>
      </c>
    </row>
    <row r="2" spans="1:11" s="1" customFormat="1" ht="21" customHeight="1" thickBot="1" x14ac:dyDescent="0.25">
      <c r="A2" s="37"/>
      <c r="B2" s="31"/>
      <c r="C2" s="31"/>
      <c r="D2" s="31"/>
      <c r="E2" s="5">
        <v>1</v>
      </c>
      <c r="F2" s="5">
        <v>2</v>
      </c>
      <c r="G2" s="5">
        <v>3</v>
      </c>
      <c r="H2" s="5" t="s">
        <v>4</v>
      </c>
      <c r="I2" s="31"/>
      <c r="J2" s="31"/>
      <c r="K2" s="33"/>
    </row>
    <row r="3" spans="1:11" ht="15" x14ac:dyDescent="0.2">
      <c r="A3" s="34" t="s">
        <v>23</v>
      </c>
      <c r="B3" s="35"/>
      <c r="C3" s="35"/>
      <c r="D3" s="35"/>
      <c r="E3" s="35"/>
      <c r="F3" s="35"/>
      <c r="G3" s="35"/>
      <c r="H3" s="35"/>
    </row>
    <row r="4" spans="1:11" x14ac:dyDescent="0.2">
      <c r="A4" s="8" t="s">
        <v>24</v>
      </c>
      <c r="B4" s="8" t="s">
        <v>25</v>
      </c>
      <c r="C4" s="8" t="s">
        <v>26</v>
      </c>
      <c r="D4" s="8" t="s">
        <v>204</v>
      </c>
      <c r="E4" s="9" t="s">
        <v>27</v>
      </c>
      <c r="F4" s="10" t="s">
        <v>28</v>
      </c>
      <c r="G4" s="10" t="s">
        <v>29</v>
      </c>
      <c r="H4" s="10"/>
      <c r="I4" s="11" t="str">
        <f>"50,0"</f>
        <v>50,0</v>
      </c>
      <c r="J4" s="12" t="str">
        <f>"55,1041"</f>
        <v>55,1041</v>
      </c>
      <c r="K4" s="8" t="s">
        <v>30</v>
      </c>
    </row>
    <row r="6" spans="1:11" ht="15" x14ac:dyDescent="0.2">
      <c r="A6" s="39" t="s">
        <v>31</v>
      </c>
      <c r="B6" s="40"/>
      <c r="C6" s="40"/>
      <c r="D6" s="40"/>
      <c r="E6" s="40"/>
      <c r="F6" s="40"/>
      <c r="G6" s="40"/>
      <c r="H6" s="40"/>
    </row>
    <row r="7" spans="1:11" x14ac:dyDescent="0.2">
      <c r="A7" s="8" t="s">
        <v>32</v>
      </c>
      <c r="B7" s="8" t="s">
        <v>33</v>
      </c>
      <c r="C7" s="8" t="s">
        <v>34</v>
      </c>
      <c r="D7" s="8" t="s">
        <v>202</v>
      </c>
      <c r="E7" s="9" t="s">
        <v>35</v>
      </c>
      <c r="F7" s="9" t="s">
        <v>36</v>
      </c>
      <c r="G7" s="9" t="s">
        <v>20</v>
      </c>
      <c r="H7" s="10"/>
      <c r="I7" s="11" t="str">
        <f>"160,0"</f>
        <v>160,0</v>
      </c>
      <c r="J7" s="12" t="str">
        <f>"100,4320"</f>
        <v>100,4320</v>
      </c>
      <c r="K7" s="8" t="s">
        <v>30</v>
      </c>
    </row>
    <row r="9" spans="1:11" ht="15" x14ac:dyDescent="0.2">
      <c r="A9" s="39" t="s">
        <v>37</v>
      </c>
      <c r="B9" s="40"/>
      <c r="C9" s="40"/>
      <c r="D9" s="40"/>
      <c r="E9" s="40"/>
      <c r="F9" s="40"/>
      <c r="G9" s="40"/>
      <c r="H9" s="40"/>
    </row>
    <row r="10" spans="1:11" x14ac:dyDescent="0.2">
      <c r="A10" s="18" t="s">
        <v>38</v>
      </c>
      <c r="B10" s="18" t="s">
        <v>39</v>
      </c>
      <c r="C10" s="18" t="s">
        <v>40</v>
      </c>
      <c r="D10" s="18" t="s">
        <v>203</v>
      </c>
      <c r="E10" s="20" t="s">
        <v>41</v>
      </c>
      <c r="F10" s="20" t="s">
        <v>35</v>
      </c>
      <c r="G10" s="20" t="s">
        <v>42</v>
      </c>
      <c r="H10" s="19"/>
      <c r="I10" s="24" t="str">
        <f>"162,5"</f>
        <v>162,5</v>
      </c>
      <c r="J10" s="25" t="str">
        <f>"93,4050"</f>
        <v>93,4050</v>
      </c>
      <c r="K10" s="18" t="s">
        <v>43</v>
      </c>
    </row>
    <row r="11" spans="1:11" x14ac:dyDescent="0.2">
      <c r="A11" s="21" t="s">
        <v>44</v>
      </c>
      <c r="B11" s="21" t="s">
        <v>45</v>
      </c>
      <c r="C11" s="21" t="s">
        <v>46</v>
      </c>
      <c r="D11" s="21" t="s">
        <v>203</v>
      </c>
      <c r="E11" s="22" t="s">
        <v>47</v>
      </c>
      <c r="F11" s="22" t="s">
        <v>47</v>
      </c>
      <c r="G11" s="22" t="s">
        <v>48</v>
      </c>
      <c r="H11" s="22"/>
      <c r="I11" s="26" t="str">
        <f>"0.00"</f>
        <v>0.00</v>
      </c>
      <c r="J11" s="27" t="str">
        <f>"0,0000"</f>
        <v>0,0000</v>
      </c>
      <c r="K11" s="21" t="s">
        <v>49</v>
      </c>
    </row>
    <row r="13" spans="1:11" ht="15" x14ac:dyDescent="0.2">
      <c r="A13" s="39" t="s">
        <v>50</v>
      </c>
      <c r="B13" s="40"/>
      <c r="C13" s="40"/>
      <c r="D13" s="40"/>
      <c r="E13" s="40"/>
      <c r="F13" s="40"/>
      <c r="G13" s="40"/>
      <c r="H13" s="40"/>
    </row>
    <row r="14" spans="1:11" x14ac:dyDescent="0.2">
      <c r="A14" s="8" t="s">
        <v>51</v>
      </c>
      <c r="B14" s="8" t="s">
        <v>52</v>
      </c>
      <c r="C14" s="8" t="s">
        <v>53</v>
      </c>
      <c r="D14" s="8" t="s">
        <v>203</v>
      </c>
      <c r="E14" s="9" t="s">
        <v>54</v>
      </c>
      <c r="F14" s="9" t="s">
        <v>55</v>
      </c>
      <c r="G14" s="9" t="s">
        <v>56</v>
      </c>
      <c r="H14" s="10"/>
      <c r="I14" s="11" t="str">
        <f>"240,0"</f>
        <v>240,0</v>
      </c>
      <c r="J14" s="12" t="str">
        <f>"133,1400"</f>
        <v>133,1400</v>
      </c>
      <c r="K14" s="8" t="s">
        <v>30</v>
      </c>
    </row>
    <row r="24" spans="1:3" ht="18" x14ac:dyDescent="0.25">
      <c r="A24" s="7"/>
      <c r="B24" s="7"/>
    </row>
    <row r="25" spans="1:3" ht="15" x14ac:dyDescent="0.2">
      <c r="A25" s="13"/>
      <c r="B25" s="13"/>
    </row>
    <row r="26" spans="1:3" ht="14.25" x14ac:dyDescent="0.2">
      <c r="A26" s="15"/>
      <c r="B26" s="16"/>
    </row>
    <row r="27" spans="1:3" ht="15" x14ac:dyDescent="0.2">
      <c r="A27" s="17"/>
      <c r="B27" s="17"/>
      <c r="C27" s="17"/>
    </row>
    <row r="28" spans="1:3" x14ac:dyDescent="0.2">
      <c r="A28" s="14"/>
    </row>
    <row r="31" spans="1:3" ht="15" x14ac:dyDescent="0.2">
      <c r="A31" s="13"/>
      <c r="B31" s="13"/>
    </row>
    <row r="32" spans="1:3" ht="14.25" x14ac:dyDescent="0.2">
      <c r="A32" s="15"/>
      <c r="B32" s="16"/>
    </row>
    <row r="33" spans="1:3" ht="15" x14ac:dyDescent="0.2">
      <c r="A33" s="17"/>
      <c r="B33" s="17"/>
      <c r="C33" s="17"/>
    </row>
    <row r="34" spans="1:3" x14ac:dyDescent="0.2">
      <c r="A34" s="14"/>
    </row>
    <row r="35" spans="1:3" x14ac:dyDescent="0.2">
      <c r="A35" s="14"/>
    </row>
    <row r="36" spans="1:3" x14ac:dyDescent="0.2">
      <c r="A36" s="14"/>
    </row>
  </sheetData>
  <mergeCells count="12">
    <mergeCell ref="A6:H6"/>
    <mergeCell ref="A9:H9"/>
    <mergeCell ref="A13:H13"/>
    <mergeCell ref="I1:I2"/>
    <mergeCell ref="J1:J2"/>
    <mergeCell ref="K1:K2"/>
    <mergeCell ref="A3:H3"/>
    <mergeCell ref="A1:A2"/>
    <mergeCell ref="B1:B2"/>
    <mergeCell ref="C1:C2"/>
    <mergeCell ref="D1:D2"/>
    <mergeCell ref="E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18"/>
  <sheetViews>
    <sheetView workbookViewId="0">
      <selection activeCell="D1" sqref="D1:D2"/>
    </sheetView>
  </sheetViews>
  <sheetFormatPr defaultColWidth="9.140625" defaultRowHeight="12.75" x14ac:dyDescent="0.2"/>
  <cols>
    <col min="1" max="1" width="24.7109375" style="4" bestFit="1" customWidth="1"/>
    <col min="2" max="2" width="25.28515625" style="4" bestFit="1" customWidth="1"/>
    <col min="3" max="3" width="14.85546875" style="4" bestFit="1" customWidth="1"/>
    <col min="4" max="4" width="7.5703125" style="4" bestFit="1" customWidth="1"/>
    <col min="5" max="7" width="5.5703125" style="3" customWidth="1"/>
    <col min="8" max="12" width="4.5703125" style="3" customWidth="1"/>
    <col min="13" max="15" width="5.5703125" style="3" customWidth="1"/>
    <col min="16" max="16" width="4.5703125" style="3" customWidth="1"/>
    <col min="17" max="17" width="7.7109375" style="6" bestFit="1" customWidth="1"/>
    <col min="18" max="18" width="8.5703125" style="2" bestFit="1" customWidth="1"/>
    <col min="19" max="19" width="17.85546875" style="4" bestFit="1" customWidth="1"/>
    <col min="20" max="16384" width="9.140625" style="3"/>
  </cols>
  <sheetData>
    <row r="1" spans="1:19" s="1" customFormat="1" ht="12.75" customHeight="1" x14ac:dyDescent="0.2">
      <c r="A1" s="36" t="s">
        <v>0</v>
      </c>
      <c r="B1" s="38" t="s">
        <v>5</v>
      </c>
      <c r="C1" s="38" t="s">
        <v>198</v>
      </c>
      <c r="D1" s="30" t="s">
        <v>205</v>
      </c>
      <c r="E1" s="30" t="s">
        <v>6</v>
      </c>
      <c r="F1" s="30"/>
      <c r="G1" s="30"/>
      <c r="H1" s="30"/>
      <c r="I1" s="30" t="s">
        <v>7</v>
      </c>
      <c r="J1" s="30"/>
      <c r="K1" s="30"/>
      <c r="L1" s="30"/>
      <c r="M1" s="30" t="s">
        <v>8</v>
      </c>
      <c r="N1" s="30"/>
      <c r="O1" s="30"/>
      <c r="P1" s="30"/>
      <c r="Q1" s="30" t="s">
        <v>1</v>
      </c>
      <c r="R1" s="30" t="s">
        <v>3</v>
      </c>
      <c r="S1" s="32" t="s">
        <v>2</v>
      </c>
    </row>
    <row r="2" spans="1:19" s="1" customFormat="1" ht="21" customHeight="1" thickBot="1" x14ac:dyDescent="0.25">
      <c r="A2" s="37"/>
      <c r="B2" s="31"/>
      <c r="C2" s="31"/>
      <c r="D2" s="31"/>
      <c r="E2" s="5">
        <v>1</v>
      </c>
      <c r="F2" s="5">
        <v>2</v>
      </c>
      <c r="G2" s="5">
        <v>3</v>
      </c>
      <c r="H2" s="5" t="s">
        <v>4</v>
      </c>
      <c r="I2" s="5">
        <v>1</v>
      </c>
      <c r="J2" s="5">
        <v>2</v>
      </c>
      <c r="K2" s="5">
        <v>3</v>
      </c>
      <c r="L2" s="5" t="s">
        <v>4</v>
      </c>
      <c r="M2" s="5">
        <v>1</v>
      </c>
      <c r="N2" s="5">
        <v>2</v>
      </c>
      <c r="O2" s="5">
        <v>3</v>
      </c>
      <c r="P2" s="5" t="s">
        <v>4</v>
      </c>
      <c r="Q2" s="31"/>
      <c r="R2" s="31"/>
      <c r="S2" s="33"/>
    </row>
    <row r="3" spans="1:19" ht="15" x14ac:dyDescent="0.2">
      <c r="A3" s="34" t="s">
        <v>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9" x14ac:dyDescent="0.2">
      <c r="A4" s="8" t="s">
        <v>10</v>
      </c>
      <c r="B4" s="8" t="s">
        <v>11</v>
      </c>
      <c r="C4" s="8" t="s">
        <v>12</v>
      </c>
      <c r="D4" s="8" t="s">
        <v>202</v>
      </c>
      <c r="E4" s="9" t="s">
        <v>13</v>
      </c>
      <c r="F4" s="9" t="s">
        <v>14</v>
      </c>
      <c r="G4" s="10" t="s">
        <v>15</v>
      </c>
      <c r="H4" s="10"/>
      <c r="I4" s="9" t="s">
        <v>16</v>
      </c>
      <c r="J4" s="9" t="s">
        <v>17</v>
      </c>
      <c r="K4" s="10" t="s">
        <v>18</v>
      </c>
      <c r="L4" s="10"/>
      <c r="M4" s="9" t="s">
        <v>19</v>
      </c>
      <c r="N4" s="9" t="s">
        <v>20</v>
      </c>
      <c r="O4" s="10" t="s">
        <v>21</v>
      </c>
      <c r="P4" s="10"/>
      <c r="Q4" s="11" t="str">
        <f>"355,0"</f>
        <v>355,0</v>
      </c>
      <c r="R4" s="12" t="str">
        <f>"335,0845"</f>
        <v>335,0845</v>
      </c>
      <c r="S4" s="8" t="s">
        <v>22</v>
      </c>
    </row>
    <row r="14" spans="1:19" ht="18" x14ac:dyDescent="0.25">
      <c r="A14" s="7"/>
      <c r="B14" s="7"/>
    </row>
    <row r="15" spans="1:19" ht="15" x14ac:dyDescent="0.2">
      <c r="A15" s="13"/>
      <c r="B15" s="13"/>
    </row>
    <row r="16" spans="1:19" ht="14.25" x14ac:dyDescent="0.2">
      <c r="A16" s="15"/>
      <c r="B16" s="16"/>
    </row>
    <row r="17" spans="1:3" ht="15" x14ac:dyDescent="0.2">
      <c r="A17" s="17"/>
      <c r="B17" s="17"/>
      <c r="C17" s="17"/>
    </row>
    <row r="18" spans="1:3" x14ac:dyDescent="0.2">
      <c r="A18" s="14"/>
    </row>
  </sheetData>
  <mergeCells count="11">
    <mergeCell ref="Q1:Q2"/>
    <mergeCell ref="R1:R2"/>
    <mergeCell ref="S1:S2"/>
    <mergeCell ref="A3:P3"/>
    <mergeCell ref="A1:A2"/>
    <mergeCell ref="B1:B2"/>
    <mergeCell ref="C1:C2"/>
    <mergeCell ref="D1:D2"/>
    <mergeCell ref="E1:H1"/>
    <mergeCell ref="I1:L1"/>
    <mergeCell ref="M1:P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18"/>
  <sheetViews>
    <sheetView workbookViewId="0">
      <selection activeCell="D1" sqref="D1:D2"/>
    </sheetView>
  </sheetViews>
  <sheetFormatPr defaultColWidth="9.140625" defaultRowHeight="12.75" x14ac:dyDescent="0.2"/>
  <cols>
    <col min="1" max="1" width="24.7109375" style="4" bestFit="1" customWidth="1"/>
    <col min="2" max="2" width="25.28515625" style="4" bestFit="1" customWidth="1"/>
    <col min="3" max="3" width="14.85546875" style="4" bestFit="1" customWidth="1"/>
    <col min="4" max="4" width="9.140625" style="4" bestFit="1" customWidth="1"/>
    <col min="5" max="8" width="4.5703125" style="3" customWidth="1"/>
    <col min="9" max="9" width="7.7109375" style="6" bestFit="1" customWidth="1"/>
    <col min="10" max="10" width="7.5703125" style="2" bestFit="1" customWidth="1"/>
    <col min="11" max="11" width="14.42578125" style="4" bestFit="1" customWidth="1"/>
    <col min="12" max="16384" width="9.140625" style="3"/>
  </cols>
  <sheetData>
    <row r="1" spans="1:11" s="1" customFormat="1" ht="12.75" customHeight="1" x14ac:dyDescent="0.2">
      <c r="A1" s="36" t="s">
        <v>0</v>
      </c>
      <c r="B1" s="38" t="s">
        <v>5</v>
      </c>
      <c r="C1" s="38" t="s">
        <v>198</v>
      </c>
      <c r="D1" s="30" t="s">
        <v>205</v>
      </c>
      <c r="E1" s="30" t="s">
        <v>7</v>
      </c>
      <c r="F1" s="30"/>
      <c r="G1" s="30"/>
      <c r="H1" s="30"/>
      <c r="I1" s="30" t="s">
        <v>57</v>
      </c>
      <c r="J1" s="30" t="s">
        <v>3</v>
      </c>
      <c r="K1" s="32" t="s">
        <v>2</v>
      </c>
    </row>
    <row r="2" spans="1:11" s="1" customFormat="1" ht="21" customHeight="1" thickBot="1" x14ac:dyDescent="0.25">
      <c r="A2" s="37"/>
      <c r="B2" s="31"/>
      <c r="C2" s="31"/>
      <c r="D2" s="31"/>
      <c r="E2" s="5">
        <v>1</v>
      </c>
      <c r="F2" s="5">
        <v>2</v>
      </c>
      <c r="G2" s="5">
        <v>3</v>
      </c>
      <c r="H2" s="5" t="s">
        <v>4</v>
      </c>
      <c r="I2" s="31"/>
      <c r="J2" s="31"/>
      <c r="K2" s="33"/>
    </row>
    <row r="3" spans="1:11" ht="15" x14ac:dyDescent="0.2">
      <c r="A3" s="34" t="s">
        <v>58</v>
      </c>
      <c r="B3" s="35"/>
      <c r="C3" s="35"/>
      <c r="D3" s="35"/>
      <c r="E3" s="35"/>
      <c r="F3" s="35"/>
      <c r="G3" s="35"/>
      <c r="H3" s="35"/>
    </row>
    <row r="4" spans="1:11" x14ac:dyDescent="0.2">
      <c r="A4" s="8" t="s">
        <v>59</v>
      </c>
      <c r="B4" s="8" t="s">
        <v>60</v>
      </c>
      <c r="C4" s="8" t="s">
        <v>61</v>
      </c>
      <c r="D4" s="8" t="s">
        <v>203</v>
      </c>
      <c r="E4" s="9" t="s">
        <v>62</v>
      </c>
      <c r="F4" s="9" t="s">
        <v>63</v>
      </c>
      <c r="G4" s="9" t="s">
        <v>64</v>
      </c>
      <c r="H4" s="10"/>
      <c r="I4" s="11" t="str">
        <f>"70,0"</f>
        <v>70,0</v>
      </c>
      <c r="J4" s="12" t="str">
        <f>"78,7290"</f>
        <v>78,7290</v>
      </c>
      <c r="K4" s="8" t="s">
        <v>65</v>
      </c>
    </row>
    <row r="14" spans="1:11" ht="18" x14ac:dyDescent="0.25">
      <c r="A14" s="7"/>
      <c r="B14" s="7"/>
    </row>
    <row r="15" spans="1:11" ht="15" x14ac:dyDescent="0.2">
      <c r="A15" s="13"/>
      <c r="B15" s="13"/>
    </row>
    <row r="16" spans="1:11" ht="14.25" x14ac:dyDescent="0.2">
      <c r="A16" s="15"/>
      <c r="B16" s="16"/>
    </row>
    <row r="17" spans="1:3" ht="15" x14ac:dyDescent="0.2">
      <c r="A17" s="17"/>
      <c r="B17" s="17"/>
      <c r="C17" s="17"/>
    </row>
    <row r="18" spans="1:3" x14ac:dyDescent="0.2">
      <c r="A18" s="14"/>
    </row>
  </sheetData>
  <mergeCells count="9">
    <mergeCell ref="I1:I2"/>
    <mergeCell ref="J1:J2"/>
    <mergeCell ref="K1:K2"/>
    <mergeCell ref="A3:H3"/>
    <mergeCell ref="A1:A2"/>
    <mergeCell ref="B1:B2"/>
    <mergeCell ref="C1:C2"/>
    <mergeCell ref="D1:D2"/>
    <mergeCell ref="E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18"/>
  <sheetViews>
    <sheetView workbookViewId="0">
      <selection activeCell="D1" sqref="D1:D2"/>
    </sheetView>
  </sheetViews>
  <sheetFormatPr defaultColWidth="9.140625" defaultRowHeight="12.75" x14ac:dyDescent="0.2"/>
  <cols>
    <col min="1" max="1" width="24.7109375" style="4" bestFit="1" customWidth="1"/>
    <col min="2" max="2" width="29.85546875" style="4" bestFit="1" customWidth="1"/>
    <col min="3" max="3" width="14.85546875" style="4" bestFit="1" customWidth="1"/>
    <col min="4" max="4" width="9.140625" style="4" bestFit="1" customWidth="1"/>
    <col min="5" max="7" width="5.5703125" style="3" customWidth="1"/>
    <col min="8" max="8" width="4.5703125" style="3" customWidth="1"/>
    <col min="9" max="9" width="7.7109375" style="6" bestFit="1" customWidth="1"/>
    <col min="10" max="10" width="8.5703125" style="2" bestFit="1" customWidth="1"/>
    <col min="11" max="11" width="8.28515625" style="4" bestFit="1" customWidth="1"/>
    <col min="12" max="16384" width="9.140625" style="3"/>
  </cols>
  <sheetData>
    <row r="1" spans="1:11" s="1" customFormat="1" ht="12.75" customHeight="1" x14ac:dyDescent="0.2">
      <c r="A1" s="36" t="s">
        <v>0</v>
      </c>
      <c r="B1" s="38" t="s">
        <v>5</v>
      </c>
      <c r="C1" s="38" t="s">
        <v>198</v>
      </c>
      <c r="D1" s="30" t="s">
        <v>205</v>
      </c>
      <c r="E1" s="30" t="s">
        <v>7</v>
      </c>
      <c r="F1" s="30"/>
      <c r="G1" s="30"/>
      <c r="H1" s="30"/>
      <c r="I1" s="30" t="s">
        <v>57</v>
      </c>
      <c r="J1" s="30" t="s">
        <v>3</v>
      </c>
      <c r="K1" s="32" t="s">
        <v>2</v>
      </c>
    </row>
    <row r="2" spans="1:11" s="1" customFormat="1" ht="21" customHeight="1" thickBot="1" x14ac:dyDescent="0.25">
      <c r="A2" s="37"/>
      <c r="B2" s="31"/>
      <c r="C2" s="31"/>
      <c r="D2" s="31"/>
      <c r="E2" s="5">
        <v>1</v>
      </c>
      <c r="F2" s="5">
        <v>2</v>
      </c>
      <c r="G2" s="5">
        <v>3</v>
      </c>
      <c r="H2" s="5" t="s">
        <v>4</v>
      </c>
      <c r="I2" s="31"/>
      <c r="J2" s="31"/>
      <c r="K2" s="33"/>
    </row>
    <row r="3" spans="1:11" ht="15" x14ac:dyDescent="0.2">
      <c r="A3" s="34" t="s">
        <v>37</v>
      </c>
      <c r="B3" s="35"/>
      <c r="C3" s="35"/>
      <c r="D3" s="35"/>
      <c r="E3" s="35"/>
      <c r="F3" s="35"/>
      <c r="G3" s="35"/>
      <c r="H3" s="35"/>
    </row>
    <row r="4" spans="1:11" x14ac:dyDescent="0.2">
      <c r="A4" s="8" t="s">
        <v>66</v>
      </c>
      <c r="B4" s="8" t="s">
        <v>67</v>
      </c>
      <c r="C4" s="8" t="s">
        <v>68</v>
      </c>
      <c r="D4" s="8" t="s">
        <v>203</v>
      </c>
      <c r="E4" s="9" t="s">
        <v>69</v>
      </c>
      <c r="F4" s="10" t="s">
        <v>70</v>
      </c>
      <c r="G4" s="9" t="s">
        <v>71</v>
      </c>
      <c r="H4" s="10"/>
      <c r="I4" s="11" t="str">
        <f>"270,0"</f>
        <v>270,0</v>
      </c>
      <c r="J4" s="12" t="str">
        <f>"189,2552"</f>
        <v>189,2552</v>
      </c>
      <c r="K4" s="8" t="s">
        <v>72</v>
      </c>
    </row>
    <row r="14" spans="1:11" ht="18" x14ac:dyDescent="0.25">
      <c r="A14" s="7"/>
      <c r="B14" s="7"/>
    </row>
    <row r="15" spans="1:11" ht="15" x14ac:dyDescent="0.2">
      <c r="A15" s="13"/>
      <c r="B15" s="13"/>
    </row>
    <row r="16" spans="1:11" ht="14.25" x14ac:dyDescent="0.2">
      <c r="A16" s="15"/>
      <c r="B16" s="16"/>
    </row>
    <row r="17" spans="1:3" ht="15" x14ac:dyDescent="0.2">
      <c r="A17" s="17"/>
      <c r="B17" s="17"/>
      <c r="C17" s="17"/>
    </row>
    <row r="18" spans="1:3" x14ac:dyDescent="0.2">
      <c r="A18" s="14"/>
    </row>
  </sheetData>
  <mergeCells count="9">
    <mergeCell ref="I1:I2"/>
    <mergeCell ref="J1:J2"/>
    <mergeCell ref="K1:K2"/>
    <mergeCell ref="A3:H3"/>
    <mergeCell ref="A1:A2"/>
    <mergeCell ref="B1:B2"/>
    <mergeCell ref="C1:C2"/>
    <mergeCell ref="D1:D2"/>
    <mergeCell ref="E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AWPC б_э ПЛ</vt:lpstr>
      <vt:lpstr>AWPC Класс. ПЛ</vt:lpstr>
      <vt:lpstr>AWPC б_э жим</vt:lpstr>
      <vt:lpstr>AWPC б_э тяга</vt:lpstr>
      <vt:lpstr>AWPC стр. под.на биц</vt:lpstr>
      <vt:lpstr>WPC б_э жим</vt:lpstr>
      <vt:lpstr>WPC класс. ПЛ</vt:lpstr>
      <vt:lpstr>WPC ст. софт эк. жим</vt:lpstr>
      <vt:lpstr>WPC мн. софт эк. жим</vt:lpstr>
      <vt:lpstr>WPC б_э тяга</vt:lpstr>
      <vt:lpstr>WPC стр. под.на биц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Pete Kravtsov</cp:lastModifiedBy>
  <cp:lastPrinted>2015-07-16T19:10:53Z</cp:lastPrinted>
  <dcterms:created xsi:type="dcterms:W3CDTF">2002-06-16T13:36:44Z</dcterms:created>
  <dcterms:modified xsi:type="dcterms:W3CDTF">2021-12-28T11:46:29Z</dcterms:modified>
</cp:coreProperties>
</file>