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Декабрь/"/>
    </mc:Choice>
  </mc:AlternateContent>
  <xr:revisionPtr revIDLastSave="0" documentId="13_ncr:1_{893C89C4-C2FC-B643-8520-8F501FF7E26C}" xr6:coauthVersionLast="45" xr6:coauthVersionMax="45" xr10:uidLastSave="{00000000-0000-0000-0000-000000000000}"/>
  <bookViews>
    <workbookView xWindow="480" yWindow="460" windowWidth="28320" windowHeight="16000" xr2:uid="{00000000-000D-0000-FFFF-FFFF00000000}"/>
  </bookViews>
  <sheets>
    <sheet name="СПР Пауэрспорт ДК" sheetId="45" r:id="rId1"/>
    <sheet name="СПР Пауэрспорт" sheetId="44" r:id="rId2"/>
    <sheet name="СПР Подъем на бицепс ДК" sheetId="49" r:id="rId3"/>
    <sheet name="СПР Жим стоя" sheetId="46" r:id="rId4"/>
    <sheet name="СПР Подъем на бицепс" sheetId="42" r:id="rId5"/>
  </sheets>
  <calcPr calcId="125725" calcCompleted="0"/>
</workbook>
</file>

<file path=xl/calcChain.xml><?xml version="1.0" encoding="utf-8"?>
<calcChain xmlns="http://schemas.openxmlformats.org/spreadsheetml/2006/main">
  <c r="L33" i="49" l="1"/>
  <c r="K33" i="49"/>
  <c r="L32" i="49"/>
  <c r="K32" i="49"/>
  <c r="L25" i="49"/>
  <c r="K25" i="49"/>
  <c r="L22" i="49"/>
  <c r="K22" i="49"/>
  <c r="L18" i="49"/>
  <c r="K18" i="49"/>
  <c r="L15" i="49"/>
  <c r="K15" i="49"/>
  <c r="L35" i="49"/>
  <c r="K35" i="49"/>
  <c r="L34" i="49"/>
  <c r="K34" i="49"/>
  <c r="L29" i="49"/>
  <c r="K29" i="49"/>
  <c r="L28" i="49"/>
  <c r="K28" i="49"/>
  <c r="L27" i="49"/>
  <c r="K27" i="49"/>
  <c r="L26" i="49"/>
  <c r="K26" i="49"/>
  <c r="L21" i="49"/>
  <c r="K21" i="49"/>
  <c r="L17" i="49"/>
  <c r="K17" i="49"/>
  <c r="L16" i="49"/>
  <c r="K16" i="49"/>
  <c r="L12" i="49"/>
  <c r="K12" i="49"/>
  <c r="L9" i="49"/>
  <c r="K9" i="49"/>
  <c r="L6" i="49"/>
  <c r="K6" i="49"/>
  <c r="L6" i="46"/>
  <c r="K6" i="46"/>
  <c r="P43" i="45"/>
  <c r="O43" i="45"/>
  <c r="P42" i="45"/>
  <c r="O42" i="45"/>
  <c r="P41" i="45"/>
  <c r="O41" i="45"/>
  <c r="P40" i="45"/>
  <c r="O40" i="45"/>
  <c r="P37" i="45"/>
  <c r="O37" i="45"/>
  <c r="P36" i="45"/>
  <c r="O36" i="45"/>
  <c r="P35" i="45"/>
  <c r="O35" i="45"/>
  <c r="P34" i="45"/>
  <c r="O34" i="45"/>
  <c r="P31" i="45"/>
  <c r="O31" i="45"/>
  <c r="P30" i="45"/>
  <c r="O30" i="45"/>
  <c r="P27" i="45"/>
  <c r="O27" i="45"/>
  <c r="P24" i="45"/>
  <c r="O24" i="45"/>
  <c r="P21" i="45"/>
  <c r="O21" i="45"/>
  <c r="P20" i="45"/>
  <c r="O20" i="45"/>
  <c r="P17" i="45"/>
  <c r="O17" i="45"/>
  <c r="P16" i="45"/>
  <c r="O16" i="45"/>
  <c r="P13" i="45"/>
  <c r="O13" i="45"/>
  <c r="P12" i="45"/>
  <c r="O12" i="45"/>
  <c r="P11" i="45"/>
  <c r="O11" i="45"/>
  <c r="P8" i="45"/>
  <c r="O8" i="45"/>
  <c r="P7" i="45"/>
  <c r="O7" i="45"/>
  <c r="P6" i="45"/>
  <c r="O6" i="45"/>
  <c r="P9" i="44"/>
  <c r="O9" i="44"/>
  <c r="P6" i="44"/>
  <c r="O6" i="44"/>
  <c r="L10" i="42"/>
  <c r="K10" i="42"/>
  <c r="L9" i="42"/>
  <c r="K9" i="42"/>
  <c r="L6" i="42"/>
  <c r="K6" i="42"/>
</calcChain>
</file>

<file path=xl/sharedStrings.xml><?xml version="1.0" encoding="utf-8"?>
<sst xmlns="http://schemas.openxmlformats.org/spreadsheetml/2006/main" count="669" uniqueCount="222">
  <si>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</si>
  <si>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</si>
  <si>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</si>
  <si>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</si>
  <si>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</si>
  <si>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</si>
  <si>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</si>
  <si>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>ВЕСОВАЯ КАТЕГОРИЯ   90</t>
  </si>
  <si>
    <t>89,60</t>
  </si>
  <si>
    <t>ВЕСОВАЯ КАТЕГОРИЯ   100</t>
  </si>
  <si>
    <t>142,5</t>
  </si>
  <si>
    <t>120,0</t>
  </si>
  <si>
    <t>150,0</t>
  </si>
  <si>
    <t>140,0</t>
  </si>
  <si>
    <t>ВЕСОВАЯ КАТЕГОРИЯ   110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</si>
  <si>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</si>
  <si>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</si>
  <si>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</si>
  <si>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</si>
  <si>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</si>
  <si>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</si>
  <si>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>90</t>
  </si>
  <si>
    <t>1</t>
  </si>
  <si>
    <t/>
  </si>
  <si>
    <t>ВЕСОВАЯ КАТЕГОРИЯ   67.5</t>
  </si>
  <si>
    <t>60,0</t>
  </si>
  <si>
    <t>62,5</t>
  </si>
  <si>
    <t>65,0</t>
  </si>
  <si>
    <t>35,0</t>
  </si>
  <si>
    <t>37,5</t>
  </si>
  <si>
    <t>40,0</t>
  </si>
  <si>
    <t>70,0</t>
  </si>
  <si>
    <t>75,0</t>
  </si>
  <si>
    <t>80,0</t>
  </si>
  <si>
    <t>165,0</t>
  </si>
  <si>
    <t>95,0</t>
  </si>
  <si>
    <t xml:space="preserve">Женщины </t>
  </si>
  <si>
    <t>67.5</t>
  </si>
  <si>
    <t>2</t>
  </si>
  <si>
    <t>3</t>
  </si>
  <si>
    <t>ВЕСОВАЯ КАТЕГОРИЯ   56</t>
  </si>
  <si>
    <t>50,0</t>
  </si>
  <si>
    <t>55,0</t>
  </si>
  <si>
    <t>55,60</t>
  </si>
  <si>
    <t>45,0</t>
  </si>
  <si>
    <t>90,0</t>
  </si>
  <si>
    <t>ВЕСОВАЯ КАТЕГОРИЯ   82.5</t>
  </si>
  <si>
    <t>Чиркова Елена</t>
  </si>
  <si>
    <t>Открытая (16.05.1989)/32</t>
  </si>
  <si>
    <t>81,20</t>
  </si>
  <si>
    <t>52,5</t>
  </si>
  <si>
    <t>ВЕСОВАЯ КАТЕГОРИЯ   75</t>
  </si>
  <si>
    <t>130,0</t>
  </si>
  <si>
    <t>ВЕСОВАЯ КАТЕГОРИЯ   125</t>
  </si>
  <si>
    <t>82.5</t>
  </si>
  <si>
    <t>75</t>
  </si>
  <si>
    <t>-</t>
  </si>
  <si>
    <t>4</t>
  </si>
  <si>
    <t>Плотников Владимир</t>
  </si>
  <si>
    <t>Открытая (24.06.1981)/40</t>
  </si>
  <si>
    <t>81,60</t>
  </si>
  <si>
    <t>Мастера 40-49 (24.06.1981)/40</t>
  </si>
  <si>
    <t xml:space="preserve">Результат </t>
  </si>
  <si>
    <t xml:space="preserve">Gloss </t>
  </si>
  <si>
    <t>Результат</t>
  </si>
  <si>
    <t>ВЕСОВАЯ КАТЕГОРИЯ   52</t>
  </si>
  <si>
    <t>47,5</t>
  </si>
  <si>
    <t>ВЕСОВАЯ КАТЕГОРИЯ   60</t>
  </si>
  <si>
    <t>Эргашев Илхом</t>
  </si>
  <si>
    <t>Открытая (16.12.1996)/24</t>
  </si>
  <si>
    <t>59,90</t>
  </si>
  <si>
    <t>94,40</t>
  </si>
  <si>
    <t>Хомяков Виталий</t>
  </si>
  <si>
    <t>Открытая (19.05.1996)/25</t>
  </si>
  <si>
    <t>122,40</t>
  </si>
  <si>
    <t>52</t>
  </si>
  <si>
    <t>27,5</t>
  </si>
  <si>
    <t>30,0</t>
  </si>
  <si>
    <t>32,5</t>
  </si>
  <si>
    <t>67,5</t>
  </si>
  <si>
    <t>57,5</t>
  </si>
  <si>
    <t>42,5</t>
  </si>
  <si>
    <t>82,5</t>
  </si>
  <si>
    <t>77,5</t>
  </si>
  <si>
    <t>72,70</t>
  </si>
  <si>
    <t>72,60</t>
  </si>
  <si>
    <t>74,50</t>
  </si>
  <si>
    <t>97,5</t>
  </si>
  <si>
    <t>22,5</t>
  </si>
  <si>
    <t>25,0</t>
  </si>
  <si>
    <t>Малахов Сергей</t>
  </si>
  <si>
    <t>Открытая (20.08.1991)/30</t>
  </si>
  <si>
    <t>66,80</t>
  </si>
  <si>
    <t>72,5</t>
  </si>
  <si>
    <t xml:space="preserve">Арусланов Ш. </t>
  </si>
  <si>
    <t>Тяга</t>
  </si>
  <si>
    <t>60</t>
  </si>
  <si>
    <t>Черняев Дмитрий</t>
  </si>
  <si>
    <t>Открытая (14.05.1985)/36</t>
  </si>
  <si>
    <t>67,20</t>
  </si>
  <si>
    <t>Прошкин Александр</t>
  </si>
  <si>
    <t>Открытая (24.06.1983)/38</t>
  </si>
  <si>
    <t>65,90</t>
  </si>
  <si>
    <t>Илларионов Сергей</t>
  </si>
  <si>
    <t>Открытая (27.07.1982)/39</t>
  </si>
  <si>
    <t>70,40</t>
  </si>
  <si>
    <t xml:space="preserve">Луговой А. </t>
  </si>
  <si>
    <t>Сидоров Дмитрий</t>
  </si>
  <si>
    <t>Открытая (29.03.1988)/33</t>
  </si>
  <si>
    <t>89,40</t>
  </si>
  <si>
    <t>Сугаков Виктор</t>
  </si>
  <si>
    <t>Открытая (29.07.1989)/32</t>
  </si>
  <si>
    <t>46,0612</t>
  </si>
  <si>
    <t>Борисов Дмитрий</t>
  </si>
  <si>
    <t>Гераймас Александр</t>
  </si>
  <si>
    <t>Открытая (13.08.1982)/39</t>
  </si>
  <si>
    <t>106,40</t>
  </si>
  <si>
    <t xml:space="preserve">Гераймас А. </t>
  </si>
  <si>
    <t>Сидоренко Екатерина</t>
  </si>
  <si>
    <t>Открытая (02.04.1990)/31</t>
  </si>
  <si>
    <t>47,20</t>
  </si>
  <si>
    <t>Хохлова Наталья</t>
  </si>
  <si>
    <t>Открытая (14.05.1982)/39</t>
  </si>
  <si>
    <t>49,50</t>
  </si>
  <si>
    <t>Жирнова Алена</t>
  </si>
  <si>
    <t>49,70</t>
  </si>
  <si>
    <t>20,0</t>
  </si>
  <si>
    <t xml:space="preserve">Гришин М. </t>
  </si>
  <si>
    <t>Голева Ульяна</t>
  </si>
  <si>
    <t>57,90</t>
  </si>
  <si>
    <t>Ртищева Евгения</t>
  </si>
  <si>
    <t>59,00</t>
  </si>
  <si>
    <t>Открытая (31.12.2005)/15</t>
  </si>
  <si>
    <t>Андреева Анна</t>
  </si>
  <si>
    <t>69,50</t>
  </si>
  <si>
    <t>Юдакова Наталья</t>
  </si>
  <si>
    <t>Открытая (09.12.1978)/43</t>
  </si>
  <si>
    <t>73,30</t>
  </si>
  <si>
    <t>ВЕСОВАЯ КАТЕГОРИЯ   75+</t>
  </si>
  <si>
    <t>Истомина Светлана</t>
  </si>
  <si>
    <t>Открытая (02.08.1978)/43</t>
  </si>
  <si>
    <t>85,10</t>
  </si>
  <si>
    <t>Комиссаров Дмитрий</t>
  </si>
  <si>
    <t>54,30</t>
  </si>
  <si>
    <t>Алмосов Илья</t>
  </si>
  <si>
    <t>Открытая (07.12.1982)/39</t>
  </si>
  <si>
    <t>59,50</t>
  </si>
  <si>
    <t>Кутлуев Альберт</t>
  </si>
  <si>
    <t>73,20</t>
  </si>
  <si>
    <t>Тресцов Виктор</t>
  </si>
  <si>
    <t>Открытая (03.12.1995)/26</t>
  </si>
  <si>
    <t>Захаров Артём</t>
  </si>
  <si>
    <t>Открытая (29.10.1997)/24</t>
  </si>
  <si>
    <t>Воронков Ярослав</t>
  </si>
  <si>
    <t>Открытая (10.09.1989)/32</t>
  </si>
  <si>
    <t>72,10</t>
  </si>
  <si>
    <t>Гришин Михаил</t>
  </si>
  <si>
    <t>Открытая (05.02.1969)/52</t>
  </si>
  <si>
    <t>88,60</t>
  </si>
  <si>
    <t>Лисецкий Вячеслав</t>
  </si>
  <si>
    <t>87,60</t>
  </si>
  <si>
    <t>Перепелица Георгий</t>
  </si>
  <si>
    <t>Кадеров Валерий</t>
  </si>
  <si>
    <t>Открытая (22.03.1988)/33</t>
  </si>
  <si>
    <t>66,70</t>
  </si>
  <si>
    <t>Гумеров Эдуард</t>
  </si>
  <si>
    <t>Открытая (25.05.1988)/33</t>
  </si>
  <si>
    <t>67,30</t>
  </si>
  <si>
    <t>Старков Иван</t>
  </si>
  <si>
    <t xml:space="preserve">Греднев М. </t>
  </si>
  <si>
    <t>Поздняков Вячеслав</t>
  </si>
  <si>
    <t>Открытая (28.09.1971)/50</t>
  </si>
  <si>
    <t>80,50</t>
  </si>
  <si>
    <t>50,0520</t>
  </si>
  <si>
    <t>47,4911</t>
  </si>
  <si>
    <t>Всероссийский мастеркий турнир
СПР Строгий подъем штанги на бицепс ДК
Самара/Самарская область, 11 декабря 2021 года</t>
  </si>
  <si>
    <t>Всероссийский мастеркий турнир
СПР Жим штанги стоя
Самара/Самарская область, 11 декабря 2021 года</t>
  </si>
  <si>
    <t>Всероссийский мастерский турнир по пауэрспорту
СПР Пауэрспорт ДК
Самара/Самарская область, 11 декабря 2021 года</t>
  </si>
  <si>
    <t>Всероссийский мастерский турнир по пауэрспорту
СПР Пауэрспорт
Самара/Самарская область, 11 декабря 2021 года</t>
  </si>
  <si>
    <t>Всероссийский мастерский турнир по пауэрспорту
СПР Строгий подъем штанги на бицепс
Самара/Самарская область, 11 декабря 2021 года</t>
  </si>
  <si>
    <t>Весовая категория</t>
  </si>
  <si>
    <t>Девушки 13-19 (21.11.2006)/15</t>
  </si>
  <si>
    <t>Юноши 13-19 (27.08.2005)/16</t>
  </si>
  <si>
    <t>Юниоры 20-23 (13.12.1998)/22</t>
  </si>
  <si>
    <t>Юниоры 20-23 (17.04.2000)/21</t>
  </si>
  <si>
    <t>Мастера 50-59 (28.09.1971)/50</t>
  </si>
  <si>
    <t>Мастера 40-49 (18.05.1979)/42</t>
  </si>
  <si>
    <t>Мастера 50-59 (05.02.1969)/52</t>
  </si>
  <si>
    <t>Мастера 40-49 (14.05.1977)/44</t>
  </si>
  <si>
    <t>Девушки 13-19 (31.12.2005)/15</t>
  </si>
  <si>
    <t>Девушки 13-19 (13.12.2006)/14</t>
  </si>
  <si>
    <t>Юноши 13-19 (08.09.2006)/15</t>
  </si>
  <si>
    <t>Юноши 13-19 (19.02.2005)/16</t>
  </si>
  <si>
    <t>Мастера 40-49 (04.05.1977)/44</t>
  </si>
  <si>
    <t xml:space="preserve">Поздняков В. </t>
  </si>
  <si>
    <t xml:space="preserve">Шмелёв В. </t>
  </si>
  <si>
    <t xml:space="preserve">Веткин П. </t>
  </si>
  <si>
    <t xml:space="preserve">Замятин И. </t>
  </si>
  <si>
    <t xml:space="preserve">Черняев Д. </t>
  </si>
  <si>
    <t>Жим</t>
  </si>
  <si>
    <t xml:space="preserve">
Дата рождения/Возраст</t>
  </si>
  <si>
    <t>Возрастная группа</t>
  </si>
  <si>
    <t>№</t>
  </si>
  <si>
    <t xml:space="preserve">Самара </t>
  </si>
  <si>
    <t xml:space="preserve"> Новокуйбышевск</t>
  </si>
  <si>
    <t xml:space="preserve">Сызрань </t>
  </si>
  <si>
    <t xml:space="preserve">Отрадный </t>
  </si>
  <si>
    <t xml:space="preserve">  Кинель-Черкассы </t>
  </si>
  <si>
    <t xml:space="preserve"> Кинель-Черкассы   </t>
  </si>
  <si>
    <t xml:space="preserve">Уфа </t>
  </si>
  <si>
    <t xml:space="preserve">  Новокуйбышевск</t>
  </si>
  <si>
    <t xml:space="preserve">Димитровград </t>
  </si>
  <si>
    <t xml:space="preserve"> Кинель-Черкассы  </t>
  </si>
  <si>
    <t xml:space="preserve">Кинель-Черкассы </t>
  </si>
  <si>
    <t xml:space="preserve"> Кинель-Черкассы </t>
  </si>
  <si>
    <t>Черноречье</t>
  </si>
  <si>
    <t>Andro de Buy Ginglatt</t>
  </si>
  <si>
    <t>O</t>
  </si>
  <si>
    <t>J</t>
  </si>
  <si>
    <t>M1</t>
  </si>
  <si>
    <t>M2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</si>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</sst>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1" fillId="2" borderId="24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60"/>
  <sheetViews>
    <sheetView tabSelected="1" topLeftCell="A20" workbookViewId="0">
      <selection activeCell="E44" sqref="E44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4.1640625" style="5" customWidth="1"/>
    <col min="7" max="14" width="5.5" style="6" customWidth="1"/>
    <col min="15" max="15" width="7.83203125" style="6" bestFit="1" customWidth="1"/>
    <col min="16" max="16" width="8.5" style="6" bestFit="1" customWidth="1"/>
    <col min="17" max="17" width="31.33203125" style="5" bestFit="1" customWidth="1"/>
    <col min="18" max="16384" width="9.1640625" style="3"/>
  </cols>
  <sheetData>
    <row r="1" spans="1:17" s="2" customFormat="1" ht="29" customHeight="1">
      <c r="A1" s="61" t="s">
        <v>177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4"/>
    </row>
    <row r="2" spans="1:17" s="2" customFormat="1" ht="62" customHeight="1" thickBot="1">
      <c r="A2" s="65"/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</row>
    <row r="3" spans="1:17" s="1" customFormat="1" ht="12.75" customHeight="1">
      <c r="A3" s="69" t="s">
        <v>202</v>
      </c>
      <c r="B3" s="73" t="s">
        <v>0</v>
      </c>
      <c r="C3" s="71" t="s">
        <v>200</v>
      </c>
      <c r="D3" s="71" t="s">
        <v>5</v>
      </c>
      <c r="E3" s="55" t="s">
        <v>201</v>
      </c>
      <c r="F3" s="55" t="s">
        <v>6</v>
      </c>
      <c r="G3" s="55" t="s">
        <v>199</v>
      </c>
      <c r="H3" s="55"/>
      <c r="I3" s="55"/>
      <c r="J3" s="55"/>
      <c r="K3" s="55" t="s">
        <v>95</v>
      </c>
      <c r="L3" s="55"/>
      <c r="M3" s="55"/>
      <c r="N3" s="55"/>
      <c r="O3" s="55" t="s">
        <v>1</v>
      </c>
      <c r="P3" s="55" t="s">
        <v>3</v>
      </c>
      <c r="Q3" s="57" t="s">
        <v>2</v>
      </c>
    </row>
    <row r="4" spans="1:17" s="1" customFormat="1" ht="21" customHeight="1" thickBot="1">
      <c r="A4" s="70"/>
      <c r="B4" s="74"/>
      <c r="C4" s="56"/>
      <c r="D4" s="56"/>
      <c r="E4" s="56"/>
      <c r="F4" s="5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6"/>
      <c r="P4" s="56"/>
      <c r="Q4" s="58"/>
    </row>
    <row r="5" spans="1:17" ht="16">
      <c r="A5" s="59" t="s">
        <v>65</v>
      </c>
      <c r="B5" s="59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7">
      <c r="A6" s="10" t="s">
        <v>22</v>
      </c>
      <c r="B6" s="9" t="s">
        <v>118</v>
      </c>
      <c r="C6" s="9" t="s">
        <v>119</v>
      </c>
      <c r="D6" s="9" t="s">
        <v>120</v>
      </c>
      <c r="E6" s="9" t="s">
        <v>217</v>
      </c>
      <c r="F6" s="9" t="s">
        <v>207</v>
      </c>
      <c r="G6" s="20" t="s">
        <v>76</v>
      </c>
      <c r="H6" s="20" t="s">
        <v>77</v>
      </c>
      <c r="I6" s="21" t="s">
        <v>78</v>
      </c>
      <c r="J6" s="10"/>
      <c r="K6" s="20" t="s">
        <v>89</v>
      </c>
      <c r="L6" s="20" t="s">
        <v>76</v>
      </c>
      <c r="M6" s="20" t="s">
        <v>77</v>
      </c>
      <c r="N6" s="10"/>
      <c r="O6" s="10" t="str">
        <f>"60,0"</f>
        <v>60,0</v>
      </c>
      <c r="P6" s="10" t="str">
        <f>"71,6520"</f>
        <v>71,6520</v>
      </c>
      <c r="Q6" s="9" t="s">
        <v>127</v>
      </c>
    </row>
    <row r="7" spans="1:17">
      <c r="A7" s="25" t="s">
        <v>38</v>
      </c>
      <c r="B7" s="24" t="s">
        <v>121</v>
      </c>
      <c r="C7" s="24" t="s">
        <v>122</v>
      </c>
      <c r="D7" s="24" t="s">
        <v>123</v>
      </c>
      <c r="E7" s="24" t="s">
        <v>217</v>
      </c>
      <c r="F7" s="24" t="s">
        <v>207</v>
      </c>
      <c r="G7" s="26" t="s">
        <v>89</v>
      </c>
      <c r="H7" s="26" t="s">
        <v>76</v>
      </c>
      <c r="I7" s="27" t="s">
        <v>77</v>
      </c>
      <c r="J7" s="25"/>
      <c r="K7" s="26" t="s">
        <v>88</v>
      </c>
      <c r="L7" s="26" t="s">
        <v>89</v>
      </c>
      <c r="M7" s="27" t="s">
        <v>76</v>
      </c>
      <c r="N7" s="25"/>
      <c r="O7" s="25" t="str">
        <f>"52,5"</f>
        <v>52,5</v>
      </c>
      <c r="P7" s="25" t="str">
        <f>"60,4432"</f>
        <v>60,4432</v>
      </c>
      <c r="Q7" s="24" t="s">
        <v>127</v>
      </c>
    </row>
    <row r="8" spans="1:17">
      <c r="A8" s="12" t="s">
        <v>22</v>
      </c>
      <c r="B8" s="11" t="s">
        <v>124</v>
      </c>
      <c r="C8" s="11" t="s">
        <v>188</v>
      </c>
      <c r="D8" s="11" t="s">
        <v>125</v>
      </c>
      <c r="E8" s="11" t="s">
        <v>219</v>
      </c>
      <c r="F8" s="11" t="s">
        <v>207</v>
      </c>
      <c r="G8" s="22" t="s">
        <v>89</v>
      </c>
      <c r="H8" s="22" t="s">
        <v>76</v>
      </c>
      <c r="I8" s="23" t="s">
        <v>77</v>
      </c>
      <c r="J8" s="12"/>
      <c r="K8" s="22" t="s">
        <v>126</v>
      </c>
      <c r="L8" s="22" t="s">
        <v>88</v>
      </c>
      <c r="M8" s="23" t="s">
        <v>89</v>
      </c>
      <c r="N8" s="12"/>
      <c r="O8" s="12" t="str">
        <f>"50,0"</f>
        <v>50,0</v>
      </c>
      <c r="P8" s="12" t="str">
        <f>"59,8526"</f>
        <v>59,8526</v>
      </c>
      <c r="Q8" s="11" t="s">
        <v>127</v>
      </c>
    </row>
    <row r="9" spans="1:17">
      <c r="B9" s="5" t="s">
        <v>23</v>
      </c>
    </row>
    <row r="10" spans="1:17" ht="16">
      <c r="A10" s="72" t="s">
        <v>67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1:17">
      <c r="A11" s="10" t="s">
        <v>22</v>
      </c>
      <c r="B11" s="9" t="s">
        <v>128</v>
      </c>
      <c r="C11" s="9" t="s">
        <v>189</v>
      </c>
      <c r="D11" s="9" t="s">
        <v>129</v>
      </c>
      <c r="E11" s="9" t="s">
        <v>221</v>
      </c>
      <c r="F11" s="9" t="s">
        <v>207</v>
      </c>
      <c r="G11" s="20" t="s">
        <v>28</v>
      </c>
      <c r="H11" s="20" t="s">
        <v>30</v>
      </c>
      <c r="I11" s="21" t="s">
        <v>81</v>
      </c>
      <c r="J11" s="10"/>
      <c r="K11" s="20" t="s">
        <v>89</v>
      </c>
      <c r="L11" s="20" t="s">
        <v>77</v>
      </c>
      <c r="M11" s="20" t="s">
        <v>78</v>
      </c>
      <c r="N11" s="10"/>
      <c r="O11" s="10" t="str">
        <f>"72,5"</f>
        <v>72,5</v>
      </c>
      <c r="P11" s="10" t="str">
        <f>"73,6817"</f>
        <v>73,6817</v>
      </c>
      <c r="Q11" s="9" t="s">
        <v>127</v>
      </c>
    </row>
    <row r="12" spans="1:17">
      <c r="A12" s="25" t="s">
        <v>38</v>
      </c>
      <c r="B12" s="24" t="s">
        <v>130</v>
      </c>
      <c r="C12" s="24" t="s">
        <v>181</v>
      </c>
      <c r="D12" s="24" t="s">
        <v>131</v>
      </c>
      <c r="E12" s="24" t="s">
        <v>221</v>
      </c>
      <c r="F12" s="24" t="s">
        <v>207</v>
      </c>
      <c r="G12" s="26" t="s">
        <v>89</v>
      </c>
      <c r="H12" s="26" t="s">
        <v>77</v>
      </c>
      <c r="I12" s="27" t="s">
        <v>78</v>
      </c>
      <c r="J12" s="25"/>
      <c r="K12" s="26" t="s">
        <v>89</v>
      </c>
      <c r="L12" s="26" t="s">
        <v>77</v>
      </c>
      <c r="M12" s="27" t="s">
        <v>78</v>
      </c>
      <c r="N12" s="25"/>
      <c r="O12" s="25" t="str">
        <f>"60,0"</f>
        <v>60,0</v>
      </c>
      <c r="P12" s="25" t="str">
        <f>"60,0600"</f>
        <v>60,0600</v>
      </c>
      <c r="Q12" s="24" t="s">
        <v>127</v>
      </c>
    </row>
    <row r="13" spans="1:17">
      <c r="A13" s="12" t="s">
        <v>22</v>
      </c>
      <c r="B13" s="11" t="s">
        <v>128</v>
      </c>
      <c r="C13" s="11" t="s">
        <v>132</v>
      </c>
      <c r="D13" s="11" t="s">
        <v>129</v>
      </c>
      <c r="E13" s="11" t="s">
        <v>217</v>
      </c>
      <c r="F13" s="11" t="s">
        <v>207</v>
      </c>
      <c r="G13" s="22" t="s">
        <v>28</v>
      </c>
      <c r="H13" s="22" t="s">
        <v>30</v>
      </c>
      <c r="I13" s="23" t="s">
        <v>81</v>
      </c>
      <c r="J13" s="12"/>
      <c r="K13" s="22" t="s">
        <v>89</v>
      </c>
      <c r="L13" s="22" t="s">
        <v>77</v>
      </c>
      <c r="M13" s="22" t="s">
        <v>78</v>
      </c>
      <c r="N13" s="12"/>
      <c r="O13" s="12" t="str">
        <f>"72,5"</f>
        <v>72,5</v>
      </c>
      <c r="P13" s="12" t="str">
        <f>"73,6817"</f>
        <v>73,6817</v>
      </c>
      <c r="Q13" s="11" t="s">
        <v>127</v>
      </c>
    </row>
    <row r="14" spans="1:17">
      <c r="B14" s="5" t="s">
        <v>23</v>
      </c>
    </row>
    <row r="15" spans="1:17" ht="16">
      <c r="A15" s="72" t="s">
        <v>51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</row>
    <row r="16" spans="1:17">
      <c r="A16" s="10" t="s">
        <v>22</v>
      </c>
      <c r="B16" s="9" t="s">
        <v>133</v>
      </c>
      <c r="C16" s="9" t="s">
        <v>190</v>
      </c>
      <c r="D16" s="9" t="s">
        <v>134</v>
      </c>
      <c r="E16" s="9" t="s">
        <v>221</v>
      </c>
      <c r="F16" s="9" t="s">
        <v>208</v>
      </c>
      <c r="G16" s="20" t="s">
        <v>89</v>
      </c>
      <c r="H16" s="20" t="s">
        <v>76</v>
      </c>
      <c r="I16" s="21" t="s">
        <v>77</v>
      </c>
      <c r="J16" s="10"/>
      <c r="K16" s="20" t="s">
        <v>89</v>
      </c>
      <c r="L16" s="20" t="s">
        <v>76</v>
      </c>
      <c r="M16" s="21" t="s">
        <v>77</v>
      </c>
      <c r="N16" s="10"/>
      <c r="O16" s="10" t="str">
        <f>"55,0"</f>
        <v>55,0</v>
      </c>
      <c r="P16" s="10" t="str">
        <f>"48,4468"</f>
        <v>48,4468</v>
      </c>
      <c r="Q16" s="9" t="s">
        <v>127</v>
      </c>
    </row>
    <row r="17" spans="1:17">
      <c r="A17" s="12" t="s">
        <v>22</v>
      </c>
      <c r="B17" s="11" t="s">
        <v>135</v>
      </c>
      <c r="C17" s="11" t="s">
        <v>136</v>
      </c>
      <c r="D17" s="11" t="s">
        <v>137</v>
      </c>
      <c r="E17" s="11" t="s">
        <v>217</v>
      </c>
      <c r="F17" s="11" t="s">
        <v>206</v>
      </c>
      <c r="G17" s="23" t="s">
        <v>30</v>
      </c>
      <c r="H17" s="22" t="s">
        <v>30</v>
      </c>
      <c r="I17" s="22" t="s">
        <v>81</v>
      </c>
      <c r="J17" s="12"/>
      <c r="K17" s="22" t="s">
        <v>77</v>
      </c>
      <c r="L17" s="22" t="s">
        <v>78</v>
      </c>
      <c r="M17" s="23" t="s">
        <v>28</v>
      </c>
      <c r="N17" s="12"/>
      <c r="O17" s="12" t="str">
        <f>"75,0"</f>
        <v>75,0</v>
      </c>
      <c r="P17" s="12" t="str">
        <f>"63,6825"</f>
        <v>63,6825</v>
      </c>
      <c r="Q17" s="11" t="s">
        <v>127</v>
      </c>
    </row>
    <row r="18" spans="1:17">
      <c r="B18" s="5" t="s">
        <v>23</v>
      </c>
    </row>
    <row r="19" spans="1:17" ht="16">
      <c r="A19" s="72" t="s">
        <v>138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</row>
    <row r="20" spans="1:17">
      <c r="A20" s="10" t="s">
        <v>22</v>
      </c>
      <c r="B20" s="9" t="s">
        <v>47</v>
      </c>
      <c r="C20" s="9" t="s">
        <v>48</v>
      </c>
      <c r="D20" s="9" t="s">
        <v>49</v>
      </c>
      <c r="E20" s="9" t="s">
        <v>217</v>
      </c>
      <c r="F20" s="9" t="s">
        <v>203</v>
      </c>
      <c r="G20" s="20" t="s">
        <v>28</v>
      </c>
      <c r="H20" s="20" t="s">
        <v>30</v>
      </c>
      <c r="I20" s="20" t="s">
        <v>81</v>
      </c>
      <c r="J20" s="10"/>
      <c r="K20" s="20" t="s">
        <v>77</v>
      </c>
      <c r="L20" s="20" t="s">
        <v>78</v>
      </c>
      <c r="M20" s="21" t="s">
        <v>28</v>
      </c>
      <c r="N20" s="10"/>
      <c r="O20" s="10" t="str">
        <f>"75,0"</f>
        <v>75,0</v>
      </c>
      <c r="P20" s="10" t="str">
        <f>"59,5725"</f>
        <v>59,5725</v>
      </c>
      <c r="Q20" s="9" t="s">
        <v>197</v>
      </c>
    </row>
    <row r="21" spans="1:17">
      <c r="A21" s="12" t="s">
        <v>38</v>
      </c>
      <c r="B21" s="11" t="s">
        <v>139</v>
      </c>
      <c r="C21" s="11" t="s">
        <v>140</v>
      </c>
      <c r="D21" s="11" t="s">
        <v>141</v>
      </c>
      <c r="E21" s="11" t="s">
        <v>217</v>
      </c>
      <c r="F21" s="11" t="s">
        <v>207</v>
      </c>
      <c r="G21" s="22" t="s">
        <v>29</v>
      </c>
      <c r="H21" s="22" t="s">
        <v>30</v>
      </c>
      <c r="I21" s="22" t="s">
        <v>81</v>
      </c>
      <c r="J21" s="12"/>
      <c r="K21" s="22" t="s">
        <v>77</v>
      </c>
      <c r="L21" s="22" t="s">
        <v>78</v>
      </c>
      <c r="M21" s="23" t="s">
        <v>28</v>
      </c>
      <c r="N21" s="12"/>
      <c r="O21" s="12" t="str">
        <f>"75,0"</f>
        <v>75,0</v>
      </c>
      <c r="P21" s="12" t="str">
        <f>"57,8963"</f>
        <v>57,8963</v>
      </c>
      <c r="Q21" s="11" t="s">
        <v>127</v>
      </c>
    </row>
    <row r="22" spans="1:17">
      <c r="B22" s="5" t="s">
        <v>23</v>
      </c>
    </row>
    <row r="23" spans="1:17" ht="16">
      <c r="A23" s="72" t="s">
        <v>40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17">
      <c r="A24" s="8" t="s">
        <v>22</v>
      </c>
      <c r="B24" s="7" t="s">
        <v>142</v>
      </c>
      <c r="C24" s="7" t="s">
        <v>191</v>
      </c>
      <c r="D24" s="7" t="s">
        <v>143</v>
      </c>
      <c r="E24" s="7" t="s">
        <v>221</v>
      </c>
      <c r="F24" s="7" t="s">
        <v>209</v>
      </c>
      <c r="G24" s="18" t="s">
        <v>77</v>
      </c>
      <c r="H24" s="18" t="s">
        <v>28</v>
      </c>
      <c r="I24" s="18" t="s">
        <v>30</v>
      </c>
      <c r="J24" s="8"/>
      <c r="K24" s="18" t="s">
        <v>77</v>
      </c>
      <c r="L24" s="18" t="s">
        <v>28</v>
      </c>
      <c r="M24" s="19" t="s">
        <v>29</v>
      </c>
      <c r="N24" s="8"/>
      <c r="O24" s="8" t="str">
        <f>"75,0"</f>
        <v>75,0</v>
      </c>
      <c r="P24" s="8" t="str">
        <f>"69,1500"</f>
        <v>69,1500</v>
      </c>
      <c r="Q24" s="7"/>
    </row>
    <row r="25" spans="1:17">
      <c r="B25" s="5" t="s">
        <v>23</v>
      </c>
    </row>
    <row r="26" spans="1:17" ht="16">
      <c r="A26" s="72" t="s">
        <v>67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17">
      <c r="A27" s="8" t="s">
        <v>22</v>
      </c>
      <c r="B27" s="7" t="s">
        <v>144</v>
      </c>
      <c r="C27" s="7" t="s">
        <v>145</v>
      </c>
      <c r="D27" s="7" t="s">
        <v>146</v>
      </c>
      <c r="E27" s="7" t="s">
        <v>217</v>
      </c>
      <c r="F27" s="7" t="s">
        <v>203</v>
      </c>
      <c r="G27" s="18" t="s">
        <v>50</v>
      </c>
      <c r="H27" s="19" t="s">
        <v>80</v>
      </c>
      <c r="I27" s="18" t="s">
        <v>80</v>
      </c>
      <c r="J27" s="8"/>
      <c r="K27" s="18" t="s">
        <v>66</v>
      </c>
      <c r="L27" s="18" t="s">
        <v>41</v>
      </c>
      <c r="M27" s="19" t="s">
        <v>50</v>
      </c>
      <c r="N27" s="8"/>
      <c r="O27" s="8" t="str">
        <f>"107,5"</f>
        <v>107,5</v>
      </c>
      <c r="P27" s="8" t="str">
        <f>"90,2624"</f>
        <v>90,2624</v>
      </c>
      <c r="Q27" s="7" t="s">
        <v>198</v>
      </c>
    </row>
    <row r="28" spans="1:17">
      <c r="B28" s="5" t="s">
        <v>23</v>
      </c>
    </row>
    <row r="29" spans="1:17" ht="16">
      <c r="A29" s="72" t="s">
        <v>24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</row>
    <row r="30" spans="1:17">
      <c r="A30" s="10" t="s">
        <v>22</v>
      </c>
      <c r="B30" s="9" t="s">
        <v>97</v>
      </c>
      <c r="C30" s="9" t="s">
        <v>98</v>
      </c>
      <c r="D30" s="9" t="s">
        <v>99</v>
      </c>
      <c r="E30" s="9" t="s">
        <v>217</v>
      </c>
      <c r="F30" s="9" t="s">
        <v>210</v>
      </c>
      <c r="G30" s="20" t="s">
        <v>32</v>
      </c>
      <c r="H30" s="20" t="s">
        <v>33</v>
      </c>
      <c r="I30" s="20" t="s">
        <v>82</v>
      </c>
      <c r="J30" s="10"/>
      <c r="K30" s="20" t="s">
        <v>80</v>
      </c>
      <c r="L30" s="20" t="s">
        <v>25</v>
      </c>
      <c r="M30" s="21" t="s">
        <v>26</v>
      </c>
      <c r="N30" s="10"/>
      <c r="O30" s="10" t="str">
        <f>"142,5"</f>
        <v>142,5</v>
      </c>
      <c r="P30" s="10" t="str">
        <f>"107,0531"</f>
        <v>107,0531</v>
      </c>
      <c r="Q30" s="9"/>
    </row>
    <row r="31" spans="1:17">
      <c r="A31" s="12" t="s">
        <v>38</v>
      </c>
      <c r="B31" s="11" t="s">
        <v>100</v>
      </c>
      <c r="C31" s="11" t="s">
        <v>101</v>
      </c>
      <c r="D31" s="11" t="s">
        <v>102</v>
      </c>
      <c r="E31" s="11" t="s">
        <v>217</v>
      </c>
      <c r="F31" s="11" t="s">
        <v>203</v>
      </c>
      <c r="G31" s="23" t="s">
        <v>44</v>
      </c>
      <c r="H31" s="22" t="s">
        <v>44</v>
      </c>
      <c r="I31" s="23" t="s">
        <v>66</v>
      </c>
      <c r="J31" s="12"/>
      <c r="K31" s="22" t="s">
        <v>81</v>
      </c>
      <c r="L31" s="23" t="s">
        <v>66</v>
      </c>
      <c r="M31" s="23" t="s">
        <v>66</v>
      </c>
      <c r="N31" s="12"/>
      <c r="O31" s="12" t="str">
        <f>"87,5"</f>
        <v>87,5</v>
      </c>
      <c r="P31" s="12" t="str">
        <f>"66,8500"</f>
        <v>66,8500</v>
      </c>
      <c r="Q31" s="11" t="s">
        <v>195</v>
      </c>
    </row>
    <row r="32" spans="1:17">
      <c r="B32" s="5" t="s">
        <v>23</v>
      </c>
    </row>
    <row r="33" spans="1:17" ht="16">
      <c r="A33" s="72" t="s">
        <v>51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</row>
    <row r="34" spans="1:17">
      <c r="A34" s="10" t="s">
        <v>22</v>
      </c>
      <c r="B34" s="9" t="s">
        <v>147</v>
      </c>
      <c r="C34" s="9" t="s">
        <v>192</v>
      </c>
      <c r="D34" s="9" t="s">
        <v>148</v>
      </c>
      <c r="E34" s="9" t="s">
        <v>221</v>
      </c>
      <c r="F34" s="9" t="s">
        <v>209</v>
      </c>
      <c r="G34" s="20" t="s">
        <v>30</v>
      </c>
      <c r="H34" s="20" t="s">
        <v>44</v>
      </c>
      <c r="I34" s="21" t="s">
        <v>41</v>
      </c>
      <c r="J34" s="10"/>
      <c r="K34" s="20" t="s">
        <v>28</v>
      </c>
      <c r="L34" s="20" t="s">
        <v>30</v>
      </c>
      <c r="M34" s="20" t="s">
        <v>81</v>
      </c>
      <c r="N34" s="10"/>
      <c r="O34" s="10" t="str">
        <f>"87,5"</f>
        <v>87,5</v>
      </c>
      <c r="P34" s="10" t="str">
        <f>"61,3506"</f>
        <v>61,3506</v>
      </c>
      <c r="Q34" s="9"/>
    </row>
    <row r="35" spans="1:17">
      <c r="A35" s="25" t="s">
        <v>22</v>
      </c>
      <c r="B35" s="24" t="s">
        <v>149</v>
      </c>
      <c r="C35" s="24" t="s">
        <v>150</v>
      </c>
      <c r="D35" s="24" t="s">
        <v>86</v>
      </c>
      <c r="E35" s="24" t="s">
        <v>217</v>
      </c>
      <c r="F35" s="24" t="s">
        <v>203</v>
      </c>
      <c r="G35" s="27" t="s">
        <v>45</v>
      </c>
      <c r="H35" s="26" t="s">
        <v>45</v>
      </c>
      <c r="I35" s="27" t="s">
        <v>35</v>
      </c>
      <c r="J35" s="25"/>
      <c r="K35" s="26" t="s">
        <v>80</v>
      </c>
      <c r="L35" s="26" t="s">
        <v>25</v>
      </c>
      <c r="M35" s="27" t="s">
        <v>26</v>
      </c>
      <c r="N35" s="25"/>
      <c r="O35" s="25" t="str">
        <f>"150,0"</f>
        <v>150,0</v>
      </c>
      <c r="P35" s="25" t="str">
        <f>"103,7925"</f>
        <v>103,7925</v>
      </c>
      <c r="Q35" s="24"/>
    </row>
    <row r="36" spans="1:17">
      <c r="A36" s="25" t="s">
        <v>38</v>
      </c>
      <c r="B36" s="24" t="s">
        <v>151</v>
      </c>
      <c r="C36" s="24" t="s">
        <v>152</v>
      </c>
      <c r="D36" s="24" t="s">
        <v>84</v>
      </c>
      <c r="E36" s="24" t="s">
        <v>217</v>
      </c>
      <c r="F36" s="24" t="s">
        <v>211</v>
      </c>
      <c r="G36" s="26" t="s">
        <v>25</v>
      </c>
      <c r="H36" s="26" t="s">
        <v>26</v>
      </c>
      <c r="I36" s="26" t="s">
        <v>27</v>
      </c>
      <c r="J36" s="25"/>
      <c r="K36" s="26" t="s">
        <v>30</v>
      </c>
      <c r="L36" s="26" t="s">
        <v>44</v>
      </c>
      <c r="M36" s="26" t="s">
        <v>41</v>
      </c>
      <c r="N36" s="25"/>
      <c r="O36" s="25" t="str">
        <f>"115,0"</f>
        <v>115,0</v>
      </c>
      <c r="P36" s="25" t="str">
        <f>"81,0578"</f>
        <v>81,0578</v>
      </c>
      <c r="Q36" s="24"/>
    </row>
    <row r="37" spans="1:17">
      <c r="A37" s="12" t="s">
        <v>39</v>
      </c>
      <c r="B37" s="11" t="s">
        <v>153</v>
      </c>
      <c r="C37" s="11" t="s">
        <v>154</v>
      </c>
      <c r="D37" s="11" t="s">
        <v>155</v>
      </c>
      <c r="E37" s="11" t="s">
        <v>217</v>
      </c>
      <c r="F37" s="11" t="s">
        <v>212</v>
      </c>
      <c r="G37" s="22" t="s">
        <v>41</v>
      </c>
      <c r="H37" s="22" t="s">
        <v>50</v>
      </c>
      <c r="I37" s="23" t="s">
        <v>42</v>
      </c>
      <c r="J37" s="12"/>
      <c r="K37" s="22" t="s">
        <v>30</v>
      </c>
      <c r="L37" s="22" t="s">
        <v>81</v>
      </c>
      <c r="M37" s="23" t="s">
        <v>44</v>
      </c>
      <c r="N37" s="12"/>
      <c r="O37" s="12" t="str">
        <f>"95,0"</f>
        <v>95,0</v>
      </c>
      <c r="P37" s="12" t="str">
        <f>"67,3978"</f>
        <v>67,3978</v>
      </c>
      <c r="Q37" s="11" t="s">
        <v>127</v>
      </c>
    </row>
    <row r="38" spans="1:17">
      <c r="B38" s="5" t="s">
        <v>23</v>
      </c>
    </row>
    <row r="39" spans="1:17" ht="16">
      <c r="A39" s="72" t="s">
        <v>7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</row>
    <row r="40" spans="1:17">
      <c r="A40" s="10" t="s">
        <v>22</v>
      </c>
      <c r="B40" s="9" t="s">
        <v>107</v>
      </c>
      <c r="C40" s="9" t="s">
        <v>108</v>
      </c>
      <c r="D40" s="9" t="s">
        <v>109</v>
      </c>
      <c r="E40" s="9" t="s">
        <v>217</v>
      </c>
      <c r="F40" s="9" t="s">
        <v>205</v>
      </c>
      <c r="G40" s="20" t="s">
        <v>32</v>
      </c>
      <c r="H40" s="20" t="s">
        <v>33</v>
      </c>
      <c r="I40" s="20" t="s">
        <v>45</v>
      </c>
      <c r="J40" s="10"/>
      <c r="K40" s="20" t="s">
        <v>32</v>
      </c>
      <c r="L40" s="21" t="s">
        <v>82</v>
      </c>
      <c r="M40" s="21" t="s">
        <v>82</v>
      </c>
      <c r="N40" s="10"/>
      <c r="O40" s="10" t="str">
        <f>"165,0"</f>
        <v>165,0</v>
      </c>
      <c r="P40" s="10" t="str">
        <f>"101,3347"</f>
        <v>101,3347</v>
      </c>
      <c r="Q40" s="9"/>
    </row>
    <row r="41" spans="1:17">
      <c r="A41" s="25" t="s">
        <v>38</v>
      </c>
      <c r="B41" s="24" t="s">
        <v>156</v>
      </c>
      <c r="C41" s="24" t="s">
        <v>157</v>
      </c>
      <c r="D41" s="24" t="s">
        <v>158</v>
      </c>
      <c r="E41" s="24" t="s">
        <v>217</v>
      </c>
      <c r="F41" s="24" t="s">
        <v>212</v>
      </c>
      <c r="G41" s="26" t="s">
        <v>45</v>
      </c>
      <c r="H41" s="26" t="s">
        <v>35</v>
      </c>
      <c r="I41" s="27" t="s">
        <v>87</v>
      </c>
      <c r="J41" s="25"/>
      <c r="K41" s="26" t="s">
        <v>25</v>
      </c>
      <c r="L41" s="26" t="s">
        <v>27</v>
      </c>
      <c r="M41" s="27" t="s">
        <v>31</v>
      </c>
      <c r="N41" s="25"/>
      <c r="O41" s="25" t="str">
        <f>"160,0"</f>
        <v>160,0</v>
      </c>
      <c r="P41" s="25" t="str">
        <f>"98,7680"</f>
        <v>98,7680</v>
      </c>
      <c r="Q41" s="24"/>
    </row>
    <row r="42" spans="1:17">
      <c r="A42" s="25" t="s">
        <v>22</v>
      </c>
      <c r="B42" s="24" t="s">
        <v>159</v>
      </c>
      <c r="C42" s="24" t="s">
        <v>186</v>
      </c>
      <c r="D42" s="24" t="s">
        <v>160</v>
      </c>
      <c r="E42" s="24" t="s">
        <v>219</v>
      </c>
      <c r="F42" s="24" t="s">
        <v>203</v>
      </c>
      <c r="G42" s="26" t="s">
        <v>25</v>
      </c>
      <c r="H42" s="26" t="s">
        <v>27</v>
      </c>
      <c r="I42" s="27" t="s">
        <v>79</v>
      </c>
      <c r="J42" s="25"/>
      <c r="K42" s="26" t="s">
        <v>41</v>
      </c>
      <c r="L42" s="27" t="s">
        <v>42</v>
      </c>
      <c r="M42" s="27" t="s">
        <v>42</v>
      </c>
      <c r="N42" s="25"/>
      <c r="O42" s="25" t="str">
        <f>"115,0"</f>
        <v>115,0</v>
      </c>
      <c r="P42" s="25" t="str">
        <f>"72,8844"</f>
        <v>72,8844</v>
      </c>
      <c r="Q42" s="24" t="s">
        <v>196</v>
      </c>
    </row>
    <row r="43" spans="1:17">
      <c r="A43" s="12" t="s">
        <v>22</v>
      </c>
      <c r="B43" s="11" t="s">
        <v>156</v>
      </c>
      <c r="C43" s="11" t="s">
        <v>187</v>
      </c>
      <c r="D43" s="11" t="s">
        <v>158</v>
      </c>
      <c r="E43" s="11" t="s">
        <v>220</v>
      </c>
      <c r="F43" s="11" t="s">
        <v>207</v>
      </c>
      <c r="G43" s="22" t="s">
        <v>45</v>
      </c>
      <c r="H43" s="22" t="s">
        <v>35</v>
      </c>
      <c r="I43" s="23" t="s">
        <v>87</v>
      </c>
      <c r="J43" s="12"/>
      <c r="K43" s="22" t="s">
        <v>25</v>
      </c>
      <c r="L43" s="22" t="s">
        <v>27</v>
      </c>
      <c r="M43" s="23" t="s">
        <v>31</v>
      </c>
      <c r="N43" s="12"/>
      <c r="O43" s="12" t="str">
        <f>"160,0"</f>
        <v>160,0</v>
      </c>
      <c r="P43" s="12" t="str">
        <f>"115,0647"</f>
        <v>115,0647</v>
      </c>
      <c r="Q43" s="11"/>
    </row>
    <row r="44" spans="1:17">
      <c r="B44" s="5" t="s">
        <v>23</v>
      </c>
    </row>
    <row r="45" spans="1:17">
      <c r="B45" s="5" t="s">
        <v>23</v>
      </c>
    </row>
    <row r="46" spans="1:17">
      <c r="B46" s="5" t="s">
        <v>23</v>
      </c>
    </row>
    <row r="47" spans="1:17" ht="18">
      <c r="B47" s="13" t="s">
        <v>15</v>
      </c>
      <c r="C47" s="13"/>
      <c r="F47" s="3"/>
    </row>
    <row r="48" spans="1:17" ht="16">
      <c r="B48" s="14" t="s">
        <v>36</v>
      </c>
      <c r="C48" s="14"/>
      <c r="F48" s="3"/>
    </row>
    <row r="49" spans="2:6" ht="14">
      <c r="B49" s="15"/>
      <c r="C49" s="16" t="s">
        <v>17</v>
      </c>
      <c r="F49" s="3"/>
    </row>
    <row r="50" spans="2:6" ht="14">
      <c r="B50" s="17" t="s">
        <v>18</v>
      </c>
      <c r="C50" s="17" t="s">
        <v>19</v>
      </c>
      <c r="D50" s="17" t="s">
        <v>180</v>
      </c>
      <c r="E50" s="17" t="s">
        <v>20</v>
      </c>
      <c r="F50" s="3"/>
    </row>
    <row r="51" spans="2:6">
      <c r="B51" s="5" t="s">
        <v>128</v>
      </c>
      <c r="C51" s="5" t="s">
        <v>17</v>
      </c>
      <c r="D51" s="6" t="s">
        <v>96</v>
      </c>
      <c r="E51" s="6" t="s">
        <v>93</v>
      </c>
      <c r="F51" s="3"/>
    </row>
    <row r="52" spans="2:6">
      <c r="B52" s="5" t="s">
        <v>118</v>
      </c>
      <c r="C52" s="5" t="s">
        <v>17</v>
      </c>
      <c r="D52" s="6" t="s">
        <v>75</v>
      </c>
      <c r="E52" s="6" t="s">
        <v>25</v>
      </c>
      <c r="F52" s="3"/>
    </row>
    <row r="53" spans="2:6">
      <c r="B53" s="5" t="s">
        <v>135</v>
      </c>
      <c r="C53" s="5" t="s">
        <v>17</v>
      </c>
      <c r="D53" s="6" t="s">
        <v>55</v>
      </c>
      <c r="E53" s="6" t="s">
        <v>32</v>
      </c>
      <c r="F53" s="3"/>
    </row>
    <row r="54" spans="2:6">
      <c r="F54" s="3"/>
    </row>
    <row r="55" spans="2:6" ht="16">
      <c r="B55" s="14" t="s">
        <v>16</v>
      </c>
      <c r="C55" s="14"/>
      <c r="F55" s="3"/>
    </row>
    <row r="56" spans="2:6" ht="14">
      <c r="B56" s="15"/>
      <c r="C56" s="16" t="s">
        <v>17</v>
      </c>
      <c r="F56" s="3"/>
    </row>
    <row r="57" spans="2:6" ht="14">
      <c r="B57" s="17" t="s">
        <v>18</v>
      </c>
      <c r="C57" s="17" t="s">
        <v>19</v>
      </c>
      <c r="D57" s="17" t="s">
        <v>180</v>
      </c>
      <c r="E57" s="17" t="s">
        <v>20</v>
      </c>
      <c r="F57" s="3"/>
    </row>
    <row r="58" spans="2:6">
      <c r="B58" s="5" t="s">
        <v>97</v>
      </c>
      <c r="C58" s="5" t="s">
        <v>17</v>
      </c>
      <c r="D58" s="6" t="s">
        <v>37</v>
      </c>
      <c r="E58" s="6" t="s">
        <v>10</v>
      </c>
      <c r="F58" s="3"/>
    </row>
    <row r="59" spans="2:6">
      <c r="B59" s="5" t="s">
        <v>149</v>
      </c>
      <c r="C59" s="5" t="s">
        <v>17</v>
      </c>
      <c r="D59" s="6" t="s">
        <v>55</v>
      </c>
      <c r="E59" s="6" t="s">
        <v>12</v>
      </c>
      <c r="F59" s="3"/>
    </row>
    <row r="60" spans="2:6">
      <c r="B60" s="5" t="s">
        <v>107</v>
      </c>
      <c r="C60" s="5" t="s">
        <v>17</v>
      </c>
      <c r="D60" s="6" t="s">
        <v>21</v>
      </c>
      <c r="E60" s="6" t="s">
        <v>34</v>
      </c>
      <c r="F60" s="3"/>
    </row>
  </sheetData>
  <mergeCells count="21">
    <mergeCell ref="A33:N33"/>
    <mergeCell ref="A39:N39"/>
    <mergeCell ref="B3:B4"/>
    <mergeCell ref="A10:N10"/>
    <mergeCell ref="A15:N15"/>
    <mergeCell ref="A19:N19"/>
    <mergeCell ref="A23:N23"/>
    <mergeCell ref="A26:N26"/>
    <mergeCell ref="A29:N29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.5" style="5" customWidth="1"/>
    <col min="7" max="14" width="5.5" style="6" customWidth="1"/>
    <col min="15" max="15" width="9" style="6" customWidth="1"/>
    <col min="16" max="16" width="8.83203125" style="6" customWidth="1"/>
    <col min="17" max="17" width="18.5" style="5" customWidth="1"/>
    <col min="18" max="16384" width="9.1640625" style="3"/>
  </cols>
  <sheetData>
    <row r="1" spans="1:17" s="2" customFormat="1" ht="29" customHeight="1">
      <c r="A1" s="61" t="s">
        <v>178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4"/>
    </row>
    <row r="2" spans="1:17" s="2" customFormat="1" ht="62" customHeight="1" thickBot="1">
      <c r="A2" s="65"/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</row>
    <row r="3" spans="1:17" s="1" customFormat="1" ht="12.75" customHeight="1">
      <c r="A3" s="69" t="s">
        <v>202</v>
      </c>
      <c r="B3" s="73" t="s">
        <v>0</v>
      </c>
      <c r="C3" s="71" t="s">
        <v>200</v>
      </c>
      <c r="D3" s="71" t="s">
        <v>5</v>
      </c>
      <c r="E3" s="55" t="s">
        <v>201</v>
      </c>
      <c r="F3" s="55" t="s">
        <v>6</v>
      </c>
      <c r="G3" s="55" t="s">
        <v>199</v>
      </c>
      <c r="H3" s="55"/>
      <c r="I3" s="55"/>
      <c r="J3" s="55"/>
      <c r="K3" s="55" t="s">
        <v>95</v>
      </c>
      <c r="L3" s="55"/>
      <c r="M3" s="55"/>
      <c r="N3" s="55"/>
      <c r="O3" s="55" t="s">
        <v>1</v>
      </c>
      <c r="P3" s="55" t="s">
        <v>3</v>
      </c>
      <c r="Q3" s="57" t="s">
        <v>2</v>
      </c>
    </row>
    <row r="4" spans="1:17" s="1" customFormat="1" ht="21" customHeight="1" thickBot="1">
      <c r="A4" s="70"/>
      <c r="B4" s="74"/>
      <c r="C4" s="56"/>
      <c r="D4" s="56"/>
      <c r="E4" s="56"/>
      <c r="F4" s="5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6"/>
      <c r="P4" s="56"/>
      <c r="Q4" s="58"/>
    </row>
    <row r="5" spans="1:17" ht="16">
      <c r="A5" s="59" t="s">
        <v>9</v>
      </c>
      <c r="B5" s="59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7">
      <c r="A6" s="8" t="s">
        <v>22</v>
      </c>
      <c r="B6" s="7" t="s">
        <v>113</v>
      </c>
      <c r="C6" s="7" t="s">
        <v>193</v>
      </c>
      <c r="D6" s="7" t="s">
        <v>71</v>
      </c>
      <c r="E6" s="7" t="s">
        <v>219</v>
      </c>
      <c r="F6" s="7" t="s">
        <v>203</v>
      </c>
      <c r="G6" s="19" t="s">
        <v>79</v>
      </c>
      <c r="H6" s="18" t="s">
        <v>79</v>
      </c>
      <c r="I6" s="18" t="s">
        <v>31</v>
      </c>
      <c r="J6" s="8"/>
      <c r="K6" s="18" t="s">
        <v>41</v>
      </c>
      <c r="L6" s="18" t="s">
        <v>50</v>
      </c>
      <c r="M6" s="18" t="s">
        <v>42</v>
      </c>
      <c r="N6" s="8"/>
      <c r="O6" s="8" t="str">
        <f>"125,0"</f>
        <v>125,0</v>
      </c>
      <c r="P6" s="8" t="str">
        <f>"77,8013"</f>
        <v>77,8013</v>
      </c>
      <c r="Q6" s="7"/>
    </row>
    <row r="7" spans="1:17">
      <c r="B7" s="5" t="s">
        <v>23</v>
      </c>
    </row>
    <row r="8" spans="1:17" ht="16">
      <c r="A8" s="72" t="s">
        <v>14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</row>
    <row r="9" spans="1:17">
      <c r="A9" s="8" t="s">
        <v>22</v>
      </c>
      <c r="B9" s="7" t="s">
        <v>114</v>
      </c>
      <c r="C9" s="7" t="s">
        <v>115</v>
      </c>
      <c r="D9" s="7" t="s">
        <v>116</v>
      </c>
      <c r="E9" s="7" t="s">
        <v>217</v>
      </c>
      <c r="F9" s="7" t="s">
        <v>203</v>
      </c>
      <c r="G9" s="18" t="s">
        <v>45</v>
      </c>
      <c r="H9" s="19" t="s">
        <v>35</v>
      </c>
      <c r="I9" s="19" t="s">
        <v>35</v>
      </c>
      <c r="J9" s="8"/>
      <c r="K9" s="18" t="s">
        <v>80</v>
      </c>
      <c r="L9" s="18" t="s">
        <v>25</v>
      </c>
      <c r="M9" s="19" t="s">
        <v>79</v>
      </c>
      <c r="N9" s="8"/>
      <c r="O9" s="8" t="str">
        <f>"150,0"</f>
        <v>150,0</v>
      </c>
      <c r="P9" s="8" t="str">
        <f>"85,2150"</f>
        <v>85,2150</v>
      </c>
      <c r="Q9" s="7" t="s">
        <v>117</v>
      </c>
    </row>
    <row r="10" spans="1:17">
      <c r="B10" s="5" t="s">
        <v>23</v>
      </c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workbookViewId="0">
      <selection activeCell="E36" sqref="E36"/>
    </sheetView>
  </sheetViews>
  <sheetFormatPr baseColWidth="10" defaultColWidth="9.1640625" defaultRowHeight="13"/>
  <cols>
    <col min="1" max="1" width="7.5" style="5" bestFit="1" customWidth="1"/>
    <col min="2" max="2" width="23.33203125" style="5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7.1640625" style="5" customWidth="1"/>
    <col min="7" max="10" width="5.5" style="6" customWidth="1"/>
    <col min="11" max="11" width="10.5" style="6" bestFit="1" customWidth="1"/>
    <col min="12" max="12" width="9.83203125" style="6" customWidth="1"/>
    <col min="13" max="13" width="28.5" style="5" bestFit="1" customWidth="1"/>
    <col min="14" max="16384" width="9.1640625" style="3"/>
  </cols>
  <sheetData>
    <row r="1" spans="1:13" s="2" customFormat="1" ht="29" customHeight="1">
      <c r="A1" s="61" t="s">
        <v>175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3" s="2" customFormat="1" ht="62" customHeight="1" thickBot="1">
      <c r="A2" s="65"/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s="1" customFormat="1" ht="12.75" customHeight="1">
      <c r="A3" s="69" t="s">
        <v>202</v>
      </c>
      <c r="B3" s="73" t="s">
        <v>0</v>
      </c>
      <c r="C3" s="71" t="s">
        <v>200</v>
      </c>
      <c r="D3" s="71" t="s">
        <v>5</v>
      </c>
      <c r="E3" s="55" t="s">
        <v>201</v>
      </c>
      <c r="F3" s="55" t="s">
        <v>6</v>
      </c>
      <c r="G3" s="55" t="s">
        <v>199</v>
      </c>
      <c r="H3" s="55"/>
      <c r="I3" s="55"/>
      <c r="J3" s="55"/>
      <c r="K3" s="55" t="s">
        <v>64</v>
      </c>
      <c r="L3" s="55" t="s">
        <v>3</v>
      </c>
      <c r="M3" s="57" t="s">
        <v>2</v>
      </c>
    </row>
    <row r="4" spans="1:13" s="1" customFormat="1" ht="21" customHeight="1" thickBot="1">
      <c r="A4" s="70"/>
      <c r="B4" s="74"/>
      <c r="C4" s="56"/>
      <c r="D4" s="56"/>
      <c r="E4" s="56"/>
      <c r="F4" s="56"/>
      <c r="G4" s="4">
        <v>1</v>
      </c>
      <c r="H4" s="4">
        <v>2</v>
      </c>
      <c r="I4" s="4">
        <v>3</v>
      </c>
      <c r="J4" s="4" t="s">
        <v>4</v>
      </c>
      <c r="K4" s="56"/>
      <c r="L4" s="56"/>
      <c r="M4" s="58"/>
    </row>
    <row r="5" spans="1:13" ht="16">
      <c r="A5" s="59" t="s">
        <v>67</v>
      </c>
      <c r="B5" s="59"/>
      <c r="C5" s="60"/>
      <c r="D5" s="60"/>
      <c r="E5" s="60"/>
      <c r="F5" s="60"/>
      <c r="G5" s="60"/>
      <c r="H5" s="60"/>
      <c r="I5" s="60"/>
      <c r="J5" s="60"/>
    </row>
    <row r="6" spans="1:13">
      <c r="A6" s="8" t="s">
        <v>22</v>
      </c>
      <c r="B6" s="7" t="s">
        <v>130</v>
      </c>
      <c r="C6" s="7" t="s">
        <v>181</v>
      </c>
      <c r="D6" s="7" t="s">
        <v>131</v>
      </c>
      <c r="E6" s="7" t="s">
        <v>221</v>
      </c>
      <c r="F6" s="7" t="s">
        <v>213</v>
      </c>
      <c r="G6" s="18" t="s">
        <v>89</v>
      </c>
      <c r="H6" s="18" t="s">
        <v>77</v>
      </c>
      <c r="I6" s="19" t="s">
        <v>78</v>
      </c>
      <c r="J6" s="8"/>
      <c r="K6" s="8" t="str">
        <f>"30,0"</f>
        <v>30,0</v>
      </c>
      <c r="L6" s="8" t="str">
        <f>"30,0300"</f>
        <v>30,0300</v>
      </c>
      <c r="M6" s="7" t="s">
        <v>127</v>
      </c>
    </row>
    <row r="7" spans="1:13">
      <c r="B7" s="5" t="s">
        <v>23</v>
      </c>
    </row>
    <row r="8" spans="1:13" ht="16">
      <c r="A8" s="72" t="s">
        <v>40</v>
      </c>
      <c r="B8" s="72"/>
      <c r="C8" s="72"/>
      <c r="D8" s="72"/>
      <c r="E8" s="72"/>
      <c r="F8" s="72"/>
      <c r="G8" s="72"/>
      <c r="H8" s="72"/>
      <c r="I8" s="72"/>
      <c r="J8" s="72"/>
    </row>
    <row r="9" spans="1:13">
      <c r="A9" s="8" t="s">
        <v>22</v>
      </c>
      <c r="B9" s="7" t="s">
        <v>161</v>
      </c>
      <c r="C9" s="7" t="s">
        <v>182</v>
      </c>
      <c r="D9" s="7" t="s">
        <v>43</v>
      </c>
      <c r="E9" s="7" t="s">
        <v>221</v>
      </c>
      <c r="F9" s="7" t="s">
        <v>203</v>
      </c>
      <c r="G9" s="18" t="s">
        <v>78</v>
      </c>
      <c r="H9" s="18" t="s">
        <v>28</v>
      </c>
      <c r="I9" s="18" t="s">
        <v>29</v>
      </c>
      <c r="J9" s="8"/>
      <c r="K9" s="8" t="str">
        <f>"37,5"</f>
        <v>37,5</v>
      </c>
      <c r="L9" s="8" t="str">
        <f>"33,7219"</f>
        <v>33,7219</v>
      </c>
      <c r="M9" s="7" t="s">
        <v>194</v>
      </c>
    </row>
    <row r="10" spans="1:13">
      <c r="B10" s="5" t="s">
        <v>23</v>
      </c>
    </row>
    <row r="11" spans="1:13" ht="16">
      <c r="A11" s="72" t="s">
        <v>67</v>
      </c>
      <c r="B11" s="72"/>
      <c r="C11" s="72"/>
      <c r="D11" s="72"/>
      <c r="E11" s="72"/>
      <c r="F11" s="72"/>
      <c r="G11" s="72"/>
      <c r="H11" s="72"/>
      <c r="I11" s="72"/>
      <c r="J11" s="72"/>
    </row>
    <row r="12" spans="1:13">
      <c r="A12" s="8" t="s">
        <v>22</v>
      </c>
      <c r="B12" s="7" t="s">
        <v>68</v>
      </c>
      <c r="C12" s="7" t="s">
        <v>69</v>
      </c>
      <c r="D12" s="7" t="s">
        <v>70</v>
      </c>
      <c r="E12" s="7" t="s">
        <v>217</v>
      </c>
      <c r="F12" s="7" t="s">
        <v>203</v>
      </c>
      <c r="G12" s="18" t="s">
        <v>41</v>
      </c>
      <c r="H12" s="18" t="s">
        <v>42</v>
      </c>
      <c r="I12" s="18" t="s">
        <v>25</v>
      </c>
      <c r="J12" s="18" t="s">
        <v>26</v>
      </c>
      <c r="K12" s="8" t="str">
        <f>"60,0"</f>
        <v>60,0</v>
      </c>
      <c r="L12" s="8" t="str">
        <f>"50,0520"</f>
        <v>50,0520</v>
      </c>
      <c r="M12" s="7"/>
    </row>
    <row r="13" spans="1:13">
      <c r="B13" s="5" t="s">
        <v>23</v>
      </c>
    </row>
    <row r="14" spans="1:13" ht="16">
      <c r="A14" s="72" t="s">
        <v>24</v>
      </c>
      <c r="B14" s="72"/>
      <c r="C14" s="72"/>
      <c r="D14" s="72"/>
      <c r="E14" s="72"/>
      <c r="F14" s="72"/>
      <c r="G14" s="72"/>
      <c r="H14" s="72"/>
      <c r="I14" s="72"/>
      <c r="J14" s="72"/>
    </row>
    <row r="15" spans="1:13">
      <c r="A15" s="30" t="s">
        <v>22</v>
      </c>
      <c r="B15" s="43" t="s">
        <v>97</v>
      </c>
      <c r="C15" s="43" t="s">
        <v>98</v>
      </c>
      <c r="D15" s="43" t="s">
        <v>99</v>
      </c>
      <c r="E15" s="9" t="s">
        <v>217</v>
      </c>
      <c r="F15" s="35" t="s">
        <v>204</v>
      </c>
      <c r="G15" s="32" t="s">
        <v>80</v>
      </c>
      <c r="H15" s="49" t="s">
        <v>25</v>
      </c>
      <c r="I15" s="21" t="s">
        <v>26</v>
      </c>
      <c r="J15" s="46"/>
      <c r="K15" s="46" t="str">
        <f>"60,0"</f>
        <v>60,0</v>
      </c>
      <c r="L15" s="46" t="str">
        <f>"45,0750"</f>
        <v>45,0750</v>
      </c>
      <c r="M15" s="35"/>
    </row>
    <row r="16" spans="1:13">
      <c r="A16" s="36" t="s">
        <v>38</v>
      </c>
      <c r="B16" s="44" t="s">
        <v>162</v>
      </c>
      <c r="C16" s="44" t="s">
        <v>163</v>
      </c>
      <c r="D16" s="44" t="s">
        <v>164</v>
      </c>
      <c r="E16" s="24" t="s">
        <v>217</v>
      </c>
      <c r="F16" s="37" t="s">
        <v>203</v>
      </c>
      <c r="G16" s="28" t="s">
        <v>41</v>
      </c>
      <c r="H16" s="50" t="s">
        <v>42</v>
      </c>
      <c r="I16" s="27" t="s">
        <v>25</v>
      </c>
      <c r="J16" s="47"/>
      <c r="K16" s="47" t="str">
        <f>"55,0"</f>
        <v>55,0</v>
      </c>
      <c r="L16" s="47" t="str">
        <f>"41,5855"</f>
        <v>41,5855</v>
      </c>
      <c r="M16" s="37"/>
    </row>
    <row r="17" spans="1:13">
      <c r="A17" s="36" t="s">
        <v>39</v>
      </c>
      <c r="B17" s="44" t="s">
        <v>165</v>
      </c>
      <c r="C17" s="44" t="s">
        <v>166</v>
      </c>
      <c r="D17" s="44" t="s">
        <v>167</v>
      </c>
      <c r="E17" s="24" t="s">
        <v>217</v>
      </c>
      <c r="F17" s="37" t="s">
        <v>203</v>
      </c>
      <c r="G17" s="28" t="s">
        <v>41</v>
      </c>
      <c r="H17" s="50" t="s">
        <v>42</v>
      </c>
      <c r="I17" s="27" t="s">
        <v>26</v>
      </c>
      <c r="J17" s="47"/>
      <c r="K17" s="47" t="str">
        <f>"55,0"</f>
        <v>55,0</v>
      </c>
      <c r="L17" s="47" t="str">
        <f>"41,2692"</f>
        <v>41,2692</v>
      </c>
      <c r="M17" s="37" t="s">
        <v>94</v>
      </c>
    </row>
    <row r="18" spans="1:13">
      <c r="A18" s="38" t="s">
        <v>57</v>
      </c>
      <c r="B18" s="45" t="s">
        <v>100</v>
      </c>
      <c r="C18" s="45" t="s">
        <v>101</v>
      </c>
      <c r="D18" s="45" t="s">
        <v>102</v>
      </c>
      <c r="E18" s="11" t="s">
        <v>217</v>
      </c>
      <c r="F18" s="42" t="s">
        <v>203</v>
      </c>
      <c r="G18" s="40" t="s">
        <v>81</v>
      </c>
      <c r="H18" s="51" t="s">
        <v>66</v>
      </c>
      <c r="I18" s="23" t="s">
        <v>66</v>
      </c>
      <c r="J18" s="48"/>
      <c r="K18" s="48" t="str">
        <f>"42,5"</f>
        <v>42,5</v>
      </c>
      <c r="L18" s="48" t="str">
        <f>"32,4700"</f>
        <v>32,4700</v>
      </c>
      <c r="M18" s="42" t="s">
        <v>195</v>
      </c>
    </row>
    <row r="19" spans="1:13">
      <c r="B19" s="5" t="s">
        <v>23</v>
      </c>
    </row>
    <row r="20" spans="1:13" ht="16">
      <c r="A20" s="72" t="s">
        <v>51</v>
      </c>
      <c r="B20" s="72"/>
      <c r="C20" s="72"/>
      <c r="D20" s="72"/>
      <c r="E20" s="72"/>
      <c r="F20" s="72"/>
      <c r="G20" s="72"/>
      <c r="H20" s="72"/>
      <c r="I20" s="72"/>
      <c r="J20" s="72"/>
    </row>
    <row r="21" spans="1:13">
      <c r="A21" s="30" t="s">
        <v>22</v>
      </c>
      <c r="B21" s="43" t="s">
        <v>168</v>
      </c>
      <c r="C21" s="43" t="s">
        <v>183</v>
      </c>
      <c r="D21" s="9" t="s">
        <v>85</v>
      </c>
      <c r="E21" s="31" t="s">
        <v>218</v>
      </c>
      <c r="F21" s="43" t="s">
        <v>203</v>
      </c>
      <c r="G21" s="20" t="s">
        <v>41</v>
      </c>
      <c r="H21" s="32" t="s">
        <v>42</v>
      </c>
      <c r="I21" s="20" t="s">
        <v>25</v>
      </c>
      <c r="J21" s="46"/>
      <c r="K21" s="46" t="str">
        <f>"60,0"</f>
        <v>60,0</v>
      </c>
      <c r="L21" s="46" t="str">
        <f>"42,3390"</f>
        <v>42,3390</v>
      </c>
      <c r="M21" s="35" t="s">
        <v>169</v>
      </c>
    </row>
    <row r="22" spans="1:13">
      <c r="A22" s="38" t="s">
        <v>22</v>
      </c>
      <c r="B22" s="45" t="s">
        <v>103</v>
      </c>
      <c r="C22" s="45" t="s">
        <v>104</v>
      </c>
      <c r="D22" s="11" t="s">
        <v>105</v>
      </c>
      <c r="E22" s="39" t="s">
        <v>217</v>
      </c>
      <c r="F22" s="45" t="s">
        <v>203</v>
      </c>
      <c r="G22" s="23" t="s">
        <v>50</v>
      </c>
      <c r="H22" s="40" t="s">
        <v>50</v>
      </c>
      <c r="I22" s="23" t="s">
        <v>25</v>
      </c>
      <c r="J22" s="48"/>
      <c r="K22" s="48" t="str">
        <f>"52,5"</f>
        <v>52,5</v>
      </c>
      <c r="L22" s="48" t="str">
        <f>"37,9522"</f>
        <v>37,9522</v>
      </c>
      <c r="M22" s="42"/>
    </row>
    <row r="23" spans="1:13">
      <c r="B23" s="5" t="s">
        <v>23</v>
      </c>
    </row>
    <row r="24" spans="1:13" ht="16">
      <c r="A24" s="72" t="s">
        <v>46</v>
      </c>
      <c r="B24" s="72"/>
      <c r="C24" s="72"/>
      <c r="D24" s="72"/>
      <c r="E24" s="72"/>
      <c r="F24" s="72"/>
      <c r="G24" s="72"/>
      <c r="H24" s="72"/>
      <c r="I24" s="72"/>
      <c r="J24" s="72"/>
    </row>
    <row r="25" spans="1:13">
      <c r="A25" s="30" t="s">
        <v>22</v>
      </c>
      <c r="B25" s="43" t="s">
        <v>216</v>
      </c>
      <c r="C25" s="43" t="s">
        <v>184</v>
      </c>
      <c r="D25" s="9" t="s">
        <v>60</v>
      </c>
      <c r="E25" s="31" t="s">
        <v>218</v>
      </c>
      <c r="F25" s="9" t="s">
        <v>206</v>
      </c>
      <c r="G25" s="33" t="s">
        <v>44</v>
      </c>
      <c r="H25" s="49" t="s">
        <v>44</v>
      </c>
      <c r="I25" s="20" t="s">
        <v>41</v>
      </c>
      <c r="J25" s="46"/>
      <c r="K25" s="46" t="str">
        <f>"50,0"</f>
        <v>50,0</v>
      </c>
      <c r="L25" s="34" t="str">
        <f>"32,4625"</f>
        <v>32,4625</v>
      </c>
      <c r="M25" s="35" t="s">
        <v>106</v>
      </c>
    </row>
    <row r="26" spans="1:13">
      <c r="A26" s="36" t="s">
        <v>22</v>
      </c>
      <c r="B26" s="44" t="s">
        <v>170</v>
      </c>
      <c r="C26" s="44" t="s">
        <v>171</v>
      </c>
      <c r="D26" s="24" t="s">
        <v>172</v>
      </c>
      <c r="E26" s="5" t="s">
        <v>217</v>
      </c>
      <c r="F26" s="24" t="s">
        <v>203</v>
      </c>
      <c r="G26" s="28" t="s">
        <v>79</v>
      </c>
      <c r="H26" s="50" t="s">
        <v>93</v>
      </c>
      <c r="I26" s="25"/>
      <c r="J26" s="47"/>
      <c r="K26" s="47" t="str">
        <f>"72,5"</f>
        <v>72,5</v>
      </c>
      <c r="L26" s="6" t="str">
        <f>"47,4911"</f>
        <v>47,4911</v>
      </c>
      <c r="M26" s="37"/>
    </row>
    <row r="27" spans="1:13">
      <c r="A27" s="36" t="s">
        <v>38</v>
      </c>
      <c r="B27" s="44" t="s">
        <v>58</v>
      </c>
      <c r="C27" s="44" t="s">
        <v>59</v>
      </c>
      <c r="D27" s="24" t="s">
        <v>60</v>
      </c>
      <c r="E27" s="5" t="s">
        <v>217</v>
      </c>
      <c r="F27" s="24" t="s">
        <v>203</v>
      </c>
      <c r="G27" s="28" t="s">
        <v>27</v>
      </c>
      <c r="H27" s="36"/>
      <c r="I27" s="25"/>
      <c r="J27" s="47"/>
      <c r="K27" s="47" t="str">
        <f>"65,0"</f>
        <v>65,0</v>
      </c>
      <c r="L27" s="6" t="str">
        <f>"42,2012"</f>
        <v>42,2012</v>
      </c>
      <c r="M27" s="37"/>
    </row>
    <row r="28" spans="1:13">
      <c r="A28" s="36" t="s">
        <v>22</v>
      </c>
      <c r="B28" s="44" t="s">
        <v>58</v>
      </c>
      <c r="C28" s="44" t="s">
        <v>61</v>
      </c>
      <c r="D28" s="24" t="s">
        <v>60</v>
      </c>
      <c r="E28" s="5" t="s">
        <v>219</v>
      </c>
      <c r="F28" s="24" t="s">
        <v>203</v>
      </c>
      <c r="G28" s="28" t="s">
        <v>27</v>
      </c>
      <c r="H28" s="36"/>
      <c r="I28" s="25"/>
      <c r="J28" s="47"/>
      <c r="K28" s="47" t="str">
        <f>"65,0"</f>
        <v>65,0</v>
      </c>
      <c r="L28" s="6" t="str">
        <f>"42,2012"</f>
        <v>42,2012</v>
      </c>
      <c r="M28" s="37"/>
    </row>
    <row r="29" spans="1:13">
      <c r="A29" s="38" t="s">
        <v>22</v>
      </c>
      <c r="B29" s="45" t="s">
        <v>170</v>
      </c>
      <c r="C29" s="45" t="s">
        <v>185</v>
      </c>
      <c r="D29" s="11" t="s">
        <v>172</v>
      </c>
      <c r="E29" s="39" t="s">
        <v>220</v>
      </c>
      <c r="F29" s="11" t="s">
        <v>203</v>
      </c>
      <c r="G29" s="40" t="s">
        <v>79</v>
      </c>
      <c r="H29" s="52" t="s">
        <v>93</v>
      </c>
      <c r="I29" s="12"/>
      <c r="J29" s="48"/>
      <c r="K29" s="48" t="str">
        <f>"72,5"</f>
        <v>72,5</v>
      </c>
      <c r="L29" s="41" t="str">
        <f>"53,6650"</f>
        <v>53,6650</v>
      </c>
      <c r="M29" s="42"/>
    </row>
    <row r="30" spans="1:13">
      <c r="B30" s="5" t="s">
        <v>23</v>
      </c>
    </row>
    <row r="31" spans="1:13" ht="16">
      <c r="A31" s="72" t="s">
        <v>7</v>
      </c>
      <c r="B31" s="72"/>
      <c r="C31" s="72"/>
      <c r="D31" s="72"/>
      <c r="E31" s="72"/>
      <c r="F31" s="72"/>
      <c r="G31" s="72"/>
      <c r="H31" s="72"/>
      <c r="I31" s="72"/>
      <c r="J31" s="72"/>
    </row>
    <row r="32" spans="1:13">
      <c r="A32" s="30" t="s">
        <v>22</v>
      </c>
      <c r="B32" s="43" t="s">
        <v>107</v>
      </c>
      <c r="C32" s="43" t="s">
        <v>108</v>
      </c>
      <c r="D32" s="43" t="s">
        <v>109</v>
      </c>
      <c r="E32" s="9" t="s">
        <v>217</v>
      </c>
      <c r="F32" s="35" t="s">
        <v>205</v>
      </c>
      <c r="G32" s="32" t="s">
        <v>32</v>
      </c>
      <c r="H32" s="53" t="s">
        <v>82</v>
      </c>
      <c r="I32" s="21" t="s">
        <v>82</v>
      </c>
      <c r="J32" s="46"/>
      <c r="K32" s="46" t="str">
        <f>"75,0"</f>
        <v>75,0</v>
      </c>
      <c r="L32" s="46" t="str">
        <f>"46,0612"</f>
        <v>46,0612</v>
      </c>
      <c r="M32" s="35"/>
    </row>
    <row r="33" spans="1:13">
      <c r="A33" s="36" t="s">
        <v>38</v>
      </c>
      <c r="B33" s="44" t="s">
        <v>110</v>
      </c>
      <c r="C33" s="44" t="s">
        <v>111</v>
      </c>
      <c r="D33" s="44" t="s">
        <v>8</v>
      </c>
      <c r="E33" s="24" t="s">
        <v>217</v>
      </c>
      <c r="F33" s="37" t="s">
        <v>206</v>
      </c>
      <c r="G33" s="29" t="s">
        <v>93</v>
      </c>
      <c r="H33" s="50" t="s">
        <v>93</v>
      </c>
      <c r="I33" s="27" t="s">
        <v>83</v>
      </c>
      <c r="J33" s="47"/>
      <c r="K33" s="47" t="str">
        <f>"72,5"</f>
        <v>72,5</v>
      </c>
      <c r="L33" s="47" t="str">
        <f>"44,4679"</f>
        <v>44,4679</v>
      </c>
      <c r="M33" s="37"/>
    </row>
    <row r="34" spans="1:13">
      <c r="A34" s="36" t="s">
        <v>22</v>
      </c>
      <c r="B34" s="44" t="s">
        <v>159</v>
      </c>
      <c r="C34" s="44" t="s">
        <v>186</v>
      </c>
      <c r="D34" s="44" t="s">
        <v>160</v>
      </c>
      <c r="E34" s="24" t="s">
        <v>219</v>
      </c>
      <c r="F34" s="37" t="s">
        <v>203</v>
      </c>
      <c r="G34" s="28" t="s">
        <v>41</v>
      </c>
      <c r="H34" s="54" t="s">
        <v>42</v>
      </c>
      <c r="I34" s="27" t="s">
        <v>42</v>
      </c>
      <c r="J34" s="47"/>
      <c r="K34" s="47" t="str">
        <f>"50,0"</f>
        <v>50,0</v>
      </c>
      <c r="L34" s="47" t="str">
        <f>"31,6888"</f>
        <v>31,6888</v>
      </c>
      <c r="M34" s="37" t="s">
        <v>196</v>
      </c>
    </row>
    <row r="35" spans="1:13">
      <c r="A35" s="38" t="s">
        <v>22</v>
      </c>
      <c r="B35" s="45" t="s">
        <v>156</v>
      </c>
      <c r="C35" s="45" t="s">
        <v>187</v>
      </c>
      <c r="D35" s="45" t="s">
        <v>158</v>
      </c>
      <c r="E35" s="11" t="s">
        <v>220</v>
      </c>
      <c r="F35" s="42" t="s">
        <v>214</v>
      </c>
      <c r="G35" s="40" t="s">
        <v>25</v>
      </c>
      <c r="H35" s="52" t="s">
        <v>27</v>
      </c>
      <c r="I35" s="23" t="s">
        <v>31</v>
      </c>
      <c r="J35" s="48"/>
      <c r="K35" s="48" t="str">
        <f>"65,0"</f>
        <v>65,0</v>
      </c>
      <c r="L35" s="48" t="str">
        <f>"46,7450"</f>
        <v>46,7450</v>
      </c>
      <c r="M35" s="42"/>
    </row>
    <row r="36" spans="1:13">
      <c r="B36" s="5" t="s">
        <v>23</v>
      </c>
    </row>
    <row r="37" spans="1:13">
      <c r="B37" s="5" t="s">
        <v>23</v>
      </c>
    </row>
    <row r="38" spans="1:13">
      <c r="B38" s="5" t="s">
        <v>23</v>
      </c>
    </row>
    <row r="39" spans="1:13" ht="18">
      <c r="B39" s="13" t="s">
        <v>15</v>
      </c>
      <c r="C39" s="13"/>
      <c r="F39" s="3"/>
    </row>
    <row r="40" spans="1:13" ht="16">
      <c r="B40" s="14" t="s">
        <v>16</v>
      </c>
      <c r="C40" s="14"/>
      <c r="F40" s="3"/>
    </row>
    <row r="41" spans="1:13" ht="14">
      <c r="B41" s="15"/>
      <c r="C41" s="16" t="s">
        <v>17</v>
      </c>
      <c r="F41" s="3"/>
    </row>
    <row r="42" spans="1:13" ht="14">
      <c r="B42" s="17" t="s">
        <v>18</v>
      </c>
      <c r="C42" s="17" t="s">
        <v>19</v>
      </c>
      <c r="D42" s="17" t="s">
        <v>180</v>
      </c>
      <c r="E42" s="17" t="s">
        <v>62</v>
      </c>
      <c r="F42" s="17" t="s">
        <v>63</v>
      </c>
    </row>
    <row r="43" spans="1:13">
      <c r="B43" s="5" t="s">
        <v>68</v>
      </c>
      <c r="C43" s="5" t="s">
        <v>17</v>
      </c>
      <c r="D43" s="6" t="s">
        <v>96</v>
      </c>
      <c r="E43" s="6" t="s">
        <v>25</v>
      </c>
      <c r="F43" s="6" t="s">
        <v>173</v>
      </c>
    </row>
    <row r="44" spans="1:13">
      <c r="B44" s="5" t="s">
        <v>170</v>
      </c>
      <c r="C44" s="5" t="s">
        <v>17</v>
      </c>
      <c r="D44" s="6" t="s">
        <v>54</v>
      </c>
      <c r="E44" s="6" t="s">
        <v>93</v>
      </c>
      <c r="F44" s="6" t="s">
        <v>174</v>
      </c>
    </row>
    <row r="45" spans="1:13">
      <c r="B45" s="5" t="s">
        <v>107</v>
      </c>
      <c r="C45" s="5" t="s">
        <v>17</v>
      </c>
      <c r="D45" s="6" t="s">
        <v>21</v>
      </c>
      <c r="E45" s="6" t="s">
        <v>32</v>
      </c>
      <c r="F45" s="6" t="s">
        <v>112</v>
      </c>
    </row>
  </sheetData>
  <mergeCells count="18">
    <mergeCell ref="A31:J31"/>
    <mergeCell ref="K3:K4"/>
    <mergeCell ref="L3:L4"/>
    <mergeCell ref="M3:M4"/>
    <mergeCell ref="A5:J5"/>
    <mergeCell ref="B3:B4"/>
    <mergeCell ref="A8:J8"/>
    <mergeCell ref="A11:J11"/>
    <mergeCell ref="A14:J14"/>
    <mergeCell ref="A20:J20"/>
    <mergeCell ref="A24:J24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61" t="s">
        <v>176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3" s="2" customFormat="1" ht="62" customHeight="1" thickBot="1">
      <c r="A2" s="65"/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s="1" customFormat="1" ht="12.75" customHeight="1">
      <c r="A3" s="69" t="s">
        <v>202</v>
      </c>
      <c r="B3" s="73" t="s">
        <v>0</v>
      </c>
      <c r="C3" s="71" t="s">
        <v>200</v>
      </c>
      <c r="D3" s="71" t="s">
        <v>5</v>
      </c>
      <c r="E3" s="55" t="s">
        <v>201</v>
      </c>
      <c r="F3" s="55" t="s">
        <v>6</v>
      </c>
      <c r="G3" s="55" t="s">
        <v>199</v>
      </c>
      <c r="H3" s="55"/>
      <c r="I3" s="55"/>
      <c r="J3" s="55"/>
      <c r="K3" s="55" t="s">
        <v>64</v>
      </c>
      <c r="L3" s="55" t="s">
        <v>3</v>
      </c>
      <c r="M3" s="57" t="s">
        <v>2</v>
      </c>
    </row>
    <row r="4" spans="1:13" s="1" customFormat="1" ht="21" customHeight="1" thickBot="1">
      <c r="A4" s="70"/>
      <c r="B4" s="74"/>
      <c r="C4" s="56"/>
      <c r="D4" s="56"/>
      <c r="E4" s="56"/>
      <c r="F4" s="56"/>
      <c r="G4" s="4">
        <v>1</v>
      </c>
      <c r="H4" s="4">
        <v>2</v>
      </c>
      <c r="I4" s="4">
        <v>3</v>
      </c>
      <c r="J4" s="4" t="s">
        <v>4</v>
      </c>
      <c r="K4" s="56"/>
      <c r="L4" s="56"/>
      <c r="M4" s="58"/>
    </row>
    <row r="5" spans="1:13" ht="16">
      <c r="A5" s="59" t="s">
        <v>53</v>
      </c>
      <c r="B5" s="59"/>
      <c r="C5" s="60"/>
      <c r="D5" s="60"/>
      <c r="E5" s="60"/>
      <c r="F5" s="60"/>
      <c r="G5" s="60"/>
      <c r="H5" s="60"/>
      <c r="I5" s="60"/>
      <c r="J5" s="60"/>
    </row>
    <row r="6" spans="1:13">
      <c r="A6" s="8" t="s">
        <v>22</v>
      </c>
      <c r="B6" s="7" t="s">
        <v>72</v>
      </c>
      <c r="C6" s="7" t="s">
        <v>73</v>
      </c>
      <c r="D6" s="7" t="s">
        <v>74</v>
      </c>
      <c r="E6" s="7" t="s">
        <v>217</v>
      </c>
      <c r="F6" s="7" t="s">
        <v>203</v>
      </c>
      <c r="G6" s="19" t="s">
        <v>11</v>
      </c>
      <c r="H6" s="18" t="s">
        <v>52</v>
      </c>
      <c r="I6" s="19" t="s">
        <v>13</v>
      </c>
      <c r="J6" s="8"/>
      <c r="K6" s="8" t="str">
        <f>"130,0"</f>
        <v>130,0</v>
      </c>
      <c r="L6" s="8" t="str">
        <f>"71,2985"</f>
        <v>71,2985</v>
      </c>
      <c r="M6" s="7" t="s">
        <v>197</v>
      </c>
    </row>
    <row r="7" spans="1:13">
      <c r="B7" s="5" t="s">
        <v>23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1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.83203125" style="5" customWidth="1"/>
    <col min="7" max="10" width="5.5" style="6" customWidth="1"/>
    <col min="11" max="11" width="10.5" style="6" bestFit="1" customWidth="1"/>
    <col min="12" max="12" width="11.1640625" style="6" customWidth="1"/>
    <col min="13" max="13" width="20.6640625" style="5" customWidth="1"/>
    <col min="14" max="16384" width="9.1640625" style="3"/>
  </cols>
  <sheetData>
    <row r="1" spans="1:13" s="2" customFormat="1" ht="29" customHeight="1">
      <c r="A1" s="61" t="s">
        <v>179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3" s="2" customFormat="1" ht="62" customHeight="1" thickBot="1">
      <c r="A2" s="65"/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s="1" customFormat="1" ht="12.75" customHeight="1">
      <c r="A3" s="69" t="s">
        <v>202</v>
      </c>
      <c r="B3" s="73" t="s">
        <v>0</v>
      </c>
      <c r="C3" s="71" t="s">
        <v>200</v>
      </c>
      <c r="D3" s="71" t="s">
        <v>5</v>
      </c>
      <c r="E3" s="55" t="s">
        <v>201</v>
      </c>
      <c r="F3" s="55" t="s">
        <v>6</v>
      </c>
      <c r="G3" s="55" t="s">
        <v>199</v>
      </c>
      <c r="H3" s="55"/>
      <c r="I3" s="55"/>
      <c r="J3" s="55"/>
      <c r="K3" s="55" t="s">
        <v>64</v>
      </c>
      <c r="L3" s="55" t="s">
        <v>3</v>
      </c>
      <c r="M3" s="57" t="s">
        <v>2</v>
      </c>
    </row>
    <row r="4" spans="1:13" s="1" customFormat="1" ht="21" customHeight="1" thickBot="1">
      <c r="A4" s="70"/>
      <c r="B4" s="74"/>
      <c r="C4" s="56"/>
      <c r="D4" s="56"/>
      <c r="E4" s="56"/>
      <c r="F4" s="56"/>
      <c r="G4" s="4">
        <v>1</v>
      </c>
      <c r="H4" s="4">
        <v>2</v>
      </c>
      <c r="I4" s="4">
        <v>3</v>
      </c>
      <c r="J4" s="4" t="s">
        <v>4</v>
      </c>
      <c r="K4" s="56"/>
      <c r="L4" s="56"/>
      <c r="M4" s="58"/>
    </row>
    <row r="5" spans="1:13" ht="16">
      <c r="A5" s="59" t="s">
        <v>24</v>
      </c>
      <c r="B5" s="59"/>
      <c r="C5" s="60"/>
      <c r="D5" s="60"/>
      <c r="E5" s="60"/>
      <c r="F5" s="60"/>
      <c r="G5" s="60"/>
      <c r="H5" s="60"/>
      <c r="I5" s="60"/>
      <c r="J5" s="60"/>
    </row>
    <row r="6" spans="1:13">
      <c r="A6" s="8" t="s">
        <v>56</v>
      </c>
      <c r="B6" s="7" t="s">
        <v>90</v>
      </c>
      <c r="C6" s="7" t="s">
        <v>91</v>
      </c>
      <c r="D6" s="7" t="s">
        <v>92</v>
      </c>
      <c r="E6" s="7" t="s">
        <v>217</v>
      </c>
      <c r="F6" s="7" t="s">
        <v>215</v>
      </c>
      <c r="G6" s="19" t="s">
        <v>31</v>
      </c>
      <c r="H6" s="19" t="s">
        <v>31</v>
      </c>
      <c r="I6" s="8"/>
      <c r="J6" s="8"/>
      <c r="K6" s="8" t="str">
        <f>"0.00"</f>
        <v>0.00</v>
      </c>
      <c r="L6" s="8" t="str">
        <f>"0,0000"</f>
        <v>0,0000</v>
      </c>
      <c r="M6" s="7"/>
    </row>
    <row r="7" spans="1:13">
      <c r="B7" s="5" t="s">
        <v>23</v>
      </c>
    </row>
    <row r="8" spans="1:13" ht="16">
      <c r="A8" s="72" t="s">
        <v>46</v>
      </c>
      <c r="B8" s="72"/>
      <c r="C8" s="72"/>
      <c r="D8" s="72"/>
      <c r="E8" s="72"/>
      <c r="F8" s="72"/>
      <c r="G8" s="72"/>
      <c r="H8" s="72"/>
      <c r="I8" s="72"/>
      <c r="J8" s="72"/>
    </row>
    <row r="9" spans="1:13">
      <c r="A9" s="10" t="s">
        <v>22</v>
      </c>
      <c r="B9" s="9" t="s">
        <v>58</v>
      </c>
      <c r="C9" s="9" t="s">
        <v>59</v>
      </c>
      <c r="D9" s="9" t="s">
        <v>60</v>
      </c>
      <c r="E9" s="9" t="s">
        <v>217</v>
      </c>
      <c r="F9" s="9" t="s">
        <v>203</v>
      </c>
      <c r="G9" s="20" t="s">
        <v>27</v>
      </c>
      <c r="H9" s="10"/>
      <c r="I9" s="10"/>
      <c r="J9" s="10"/>
      <c r="K9" s="10" t="str">
        <f>"65,0"</f>
        <v>65,0</v>
      </c>
      <c r="L9" s="10" t="str">
        <f>"42,2012"</f>
        <v>42,2012</v>
      </c>
      <c r="M9" s="9"/>
    </row>
    <row r="10" spans="1:13">
      <c r="A10" s="12" t="s">
        <v>22</v>
      </c>
      <c r="B10" s="11" t="s">
        <v>58</v>
      </c>
      <c r="C10" s="11" t="s">
        <v>61</v>
      </c>
      <c r="D10" s="11" t="s">
        <v>60</v>
      </c>
      <c r="E10" s="11" t="s">
        <v>219</v>
      </c>
      <c r="F10" s="11" t="s">
        <v>203</v>
      </c>
      <c r="G10" s="22" t="s">
        <v>27</v>
      </c>
      <c r="H10" s="12"/>
      <c r="I10" s="12"/>
      <c r="J10" s="12"/>
      <c r="K10" s="12" t="str">
        <f>"65,0"</f>
        <v>65,0</v>
      </c>
      <c r="L10" s="12" t="str">
        <f>"42,2012"</f>
        <v>42,2012</v>
      </c>
      <c r="M10" s="11"/>
    </row>
    <row r="11" spans="1:13">
      <c r="B11" s="5" t="s">
        <v>23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СПР Пауэрспорт ДК</vt:lpstr>
      <vt:lpstr>СПР Пауэрспорт</vt:lpstr>
      <vt:lpstr>СПР Подъем на бицепс ДК</vt:lpstr>
      <vt:lpstr>СПР Жим стоя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2021-12-13T20:36:44Z</dcterms:modified>
</cp:coreProperties>
</file>