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1/Ноябрь/"/>
    </mc:Choice>
  </mc:AlternateContent>
  <xr:revisionPtr revIDLastSave="0" documentId="13_ncr:1_{4CD81687-30F7-8F41-B036-469A5849C089}" xr6:coauthVersionLast="45" xr6:coauthVersionMax="45" xr10:uidLastSave="{00000000-0000-0000-0000-000000000000}"/>
  <bookViews>
    <workbookView xWindow="480" yWindow="460" windowWidth="27720" windowHeight="15540" firstSheet="7" activeTab="13" xr2:uid="{00000000-000D-0000-FFFF-FFFF00000000}"/>
  </bookViews>
  <sheets>
    <sheet name="IPL ПЛ без экипировки ДК" sheetId="6" r:id="rId1"/>
    <sheet name="IPL ПЛ без экипировки" sheetId="5" r:id="rId2"/>
    <sheet name="IPL ПЛ в бинтах ДК" sheetId="8" r:id="rId3"/>
    <sheet name="IPL ПЛ в бинтах" sheetId="7" r:id="rId4"/>
    <sheet name="IPL Присед без экипировки ДК" sheetId="13" r:id="rId5"/>
    <sheet name="IPL Жим без экипировки ДК" sheetId="10" r:id="rId6"/>
    <sheet name="IPL Жим без экипировки" sheetId="9" r:id="rId7"/>
    <sheet name="IPL Тяга без экипировки ДК" sheetId="12" r:id="rId8"/>
    <sheet name="IPL Тяга без экипировки" sheetId="11" r:id="rId9"/>
    <sheet name="СПР Пауэрспорт ДК" sheetId="19" r:id="rId10"/>
    <sheet name="СПР Пауэрспорт" sheetId="18" r:id="rId11"/>
    <sheet name="СПР Жим стоя ДК" sheetId="15" r:id="rId12"/>
    <sheet name="СПР Подъем на бицепс ДК" sheetId="17" r:id="rId13"/>
    <sheet name="СПР Подъем на бицепс" sheetId="16" r:id="rId14"/>
  </sheets>
  <definedNames>
    <definedName name="_FilterDatabase" localSheetId="1" hidden="1">'IPL ПЛ без экипировки'!$A$1:$S$3</definedName>
  </definedNames>
  <calcPr calcId="125725"/>
</workbook>
</file>

<file path=xl/calcChain.xml><?xml version="1.0" encoding="utf-8"?>
<calcChain xmlns="http://schemas.openxmlformats.org/spreadsheetml/2006/main">
  <c r="P6" i="19" l="1"/>
  <c r="O6" i="19"/>
  <c r="P6" i="18"/>
  <c r="O6" i="18"/>
  <c r="L13" i="17"/>
  <c r="K13" i="17"/>
  <c r="L10" i="17"/>
  <c r="K10" i="17"/>
  <c r="L9" i="17"/>
  <c r="K9" i="17"/>
  <c r="L6" i="17"/>
  <c r="K6" i="17"/>
  <c r="L6" i="16"/>
  <c r="K6" i="16"/>
  <c r="L6" i="15"/>
  <c r="K6" i="15"/>
  <c r="L6" i="13"/>
  <c r="K6" i="13"/>
  <c r="L12" i="12"/>
  <c r="K12" i="12"/>
  <c r="L9" i="12"/>
  <c r="K9" i="12"/>
  <c r="L6" i="12"/>
  <c r="K6" i="12"/>
  <c r="L15" i="11"/>
  <c r="K15" i="11"/>
  <c r="L12" i="11"/>
  <c r="K12" i="11"/>
  <c r="L9" i="11"/>
  <c r="K9" i="11"/>
  <c r="L6" i="11"/>
  <c r="K6" i="11"/>
  <c r="L18" i="10"/>
  <c r="K18" i="10"/>
  <c r="L15" i="10"/>
  <c r="K15" i="10"/>
  <c r="L14" i="10"/>
  <c r="K14" i="10"/>
  <c r="L13" i="10"/>
  <c r="K13" i="10"/>
  <c r="L12" i="10"/>
  <c r="K12" i="10"/>
  <c r="L9" i="10"/>
  <c r="K9" i="10"/>
  <c r="L6" i="10"/>
  <c r="K6" i="10"/>
  <c r="L14" i="9"/>
  <c r="L13" i="9"/>
  <c r="K13" i="9"/>
  <c r="L10" i="9"/>
  <c r="K10" i="9"/>
  <c r="L7" i="9"/>
  <c r="K7" i="9"/>
  <c r="L6" i="9"/>
  <c r="K6" i="9"/>
  <c r="T9" i="8"/>
  <c r="S9" i="8"/>
  <c r="T6" i="8"/>
  <c r="S6" i="8"/>
  <c r="T16" i="7"/>
  <c r="S16" i="7"/>
  <c r="T13" i="7"/>
  <c r="S13" i="7"/>
  <c r="T12" i="7"/>
  <c r="S12" i="7"/>
  <c r="T9" i="7"/>
  <c r="T6" i="7"/>
  <c r="S6" i="7"/>
  <c r="T26" i="6"/>
  <c r="S26" i="6"/>
  <c r="T23" i="6"/>
  <c r="S23" i="6"/>
  <c r="T20" i="6"/>
  <c r="S20" i="6"/>
  <c r="T19" i="6"/>
  <c r="S19" i="6"/>
  <c r="T16" i="6"/>
  <c r="S16" i="6"/>
  <c r="T13" i="6"/>
  <c r="S13" i="6"/>
  <c r="T10" i="6"/>
  <c r="S10" i="6"/>
  <c r="T9" i="6"/>
  <c r="S9" i="6"/>
  <c r="T6" i="6"/>
  <c r="S6" i="6"/>
  <c r="T27" i="5"/>
  <c r="S27" i="5"/>
  <c r="T24" i="5"/>
  <c r="S24" i="5"/>
  <c r="T23" i="5"/>
  <c r="S23" i="5"/>
  <c r="T22" i="5"/>
  <c r="S22" i="5"/>
  <c r="T19" i="5"/>
  <c r="S19" i="5"/>
  <c r="T16" i="5"/>
  <c r="S16" i="5"/>
  <c r="T15" i="5"/>
  <c r="S15" i="5"/>
  <c r="T12" i="5"/>
  <c r="S12" i="5"/>
  <c r="T9" i="5"/>
  <c r="S9" i="5"/>
  <c r="T6" i="5"/>
  <c r="S6" i="5"/>
</calcChain>
</file>

<file path=xl/sharedStrings.xml><?xml version="1.0" encoding="utf-8"?>
<sst xmlns="http://schemas.openxmlformats.org/spreadsheetml/2006/main" count="988" uniqueCount="303">
  <si>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</si>
  <si>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</si>
  <si>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</si>
  <si>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</si>
  <si>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</si>
  <si>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</si>
  <si>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</si>
  <si>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Приседание</t>
  </si>
  <si>
    <t>Жим лёжа</t>
  </si>
  <si>
    <t>Становая тяга</t>
  </si>
  <si>
    <t>ВЕСОВАЯ КАТЕГОРИЯ   56</t>
  </si>
  <si>
    <t>Маликова Светлана</t>
  </si>
  <si>
    <t>55,90</t>
  </si>
  <si>
    <t>40,0</t>
  </si>
  <si>
    <t>35,0</t>
  </si>
  <si>
    <t>37,5</t>
  </si>
  <si>
    <t>60,0</t>
  </si>
  <si>
    <t>65,0</t>
  </si>
  <si>
    <t>70,0</t>
  </si>
  <si>
    <t xml:space="preserve">Одинаев А. </t>
  </si>
  <si>
    <t>ВЕСОВАЯ КАТЕГОРИЯ   60</t>
  </si>
  <si>
    <t>Епишина Алена</t>
  </si>
  <si>
    <t>Открытая (10.04.1988)/33</t>
  </si>
  <si>
    <t>58,50</t>
  </si>
  <si>
    <t>120,0</t>
  </si>
  <si>
    <t>125,0</t>
  </si>
  <si>
    <t>127,5</t>
  </si>
  <si>
    <t>62,5</t>
  </si>
  <si>
    <t>135,0</t>
  </si>
  <si>
    <t>145,0</t>
  </si>
  <si>
    <t>152,5</t>
  </si>
  <si>
    <t>ВЕСОВАЯ КАТЕГОРИЯ   67.5</t>
  </si>
  <si>
    <t>Филимонова Александра</t>
  </si>
  <si>
    <t>64,70</t>
  </si>
  <si>
    <t>50,0</t>
  </si>
  <si>
    <t>55,0</t>
  </si>
  <si>
    <t>30,0</t>
  </si>
  <si>
    <t>75,0</t>
  </si>
  <si>
    <t>90,0</t>
  </si>
  <si>
    <t>100,0</t>
  </si>
  <si>
    <t>ВЕСОВАЯ КАТЕГОРИЯ   75</t>
  </si>
  <si>
    <t>Ларюшкин Игорь</t>
  </si>
  <si>
    <t>Открытая (15.09.1992)/29</t>
  </si>
  <si>
    <t>74,50</t>
  </si>
  <si>
    <t>165,0</t>
  </si>
  <si>
    <t>175,0</t>
  </si>
  <si>
    <t>180,0</t>
  </si>
  <si>
    <t>130,0</t>
  </si>
  <si>
    <t>225,0</t>
  </si>
  <si>
    <t>230,0</t>
  </si>
  <si>
    <t>237,5</t>
  </si>
  <si>
    <t xml:space="preserve">Николаев Д. </t>
  </si>
  <si>
    <t>Говоровский Евгений</t>
  </si>
  <si>
    <t>Открытая (02.06.1989)/32</t>
  </si>
  <si>
    <t>72,60</t>
  </si>
  <si>
    <t>160,0</t>
  </si>
  <si>
    <t>170,0</t>
  </si>
  <si>
    <t>177,5</t>
  </si>
  <si>
    <t>110,0</t>
  </si>
  <si>
    <t>195,0</t>
  </si>
  <si>
    <t>207,5</t>
  </si>
  <si>
    <t>212,5</t>
  </si>
  <si>
    <t>ВЕСОВАЯ КАТЕГОРИЯ   82.5</t>
  </si>
  <si>
    <t>Николаев Денис</t>
  </si>
  <si>
    <t>Открытая (15.07.1991)/30</t>
  </si>
  <si>
    <t>75,10</t>
  </si>
  <si>
    <t>240,0</t>
  </si>
  <si>
    <t>250,0</t>
  </si>
  <si>
    <t>140,0</t>
  </si>
  <si>
    <t>260,0</t>
  </si>
  <si>
    <t>265,0</t>
  </si>
  <si>
    <t>ВЕСОВАЯ КАТЕГОРИЯ   90</t>
  </si>
  <si>
    <t>Бахов Кирилл</t>
  </si>
  <si>
    <t>85,60</t>
  </si>
  <si>
    <t>200,0</t>
  </si>
  <si>
    <t>222,5</t>
  </si>
  <si>
    <t>142,5</t>
  </si>
  <si>
    <t>Бармин Михаил</t>
  </si>
  <si>
    <t>Открытая (20.11.1993)/27</t>
  </si>
  <si>
    <t>89,90</t>
  </si>
  <si>
    <t>217,5</t>
  </si>
  <si>
    <t>172,5</t>
  </si>
  <si>
    <t>275,0</t>
  </si>
  <si>
    <t>290,0</t>
  </si>
  <si>
    <t>Открытая (05.08.1999)/22</t>
  </si>
  <si>
    <t>ВЕСОВАЯ КАТЕГОРИЯ   100</t>
  </si>
  <si>
    <t>Одинаев Александр</t>
  </si>
  <si>
    <t>Открытая (11.09.1982)/39</t>
  </si>
  <si>
    <t>94,60</t>
  </si>
  <si>
    <t>190,0</t>
  </si>
  <si>
    <t>205,0</t>
  </si>
  <si>
    <t>150,0</t>
  </si>
  <si>
    <t>162,5</t>
  </si>
  <si>
    <t>167,5</t>
  </si>
  <si>
    <t>247,5</t>
  </si>
  <si>
    <t xml:space="preserve">Абсолютный зачёт </t>
  </si>
  <si>
    <t xml:space="preserve">ФИО </t>
  </si>
  <si>
    <t xml:space="preserve">Возрастная группа </t>
  </si>
  <si>
    <t xml:space="preserve">Wilks </t>
  </si>
  <si>
    <t xml:space="preserve">Мастера </t>
  </si>
  <si>
    <t xml:space="preserve">Мужчины </t>
  </si>
  <si>
    <t>90</t>
  </si>
  <si>
    <t>75</t>
  </si>
  <si>
    <t>1</t>
  </si>
  <si>
    <t/>
  </si>
  <si>
    <t>2</t>
  </si>
  <si>
    <t>Филимонова Валерия</t>
  </si>
  <si>
    <t>Девушки 15-19 (18.10.2004)/17</t>
  </si>
  <si>
    <t>53,30</t>
  </si>
  <si>
    <t>72,5</t>
  </si>
  <si>
    <t>47,5</t>
  </si>
  <si>
    <t>52,5</t>
  </si>
  <si>
    <t>80,0</t>
  </si>
  <si>
    <t>87,5</t>
  </si>
  <si>
    <t>Филимонова Алёна</t>
  </si>
  <si>
    <t>Девушки 15-19 (11.04.2006)/15</t>
  </si>
  <si>
    <t>64,20</t>
  </si>
  <si>
    <t>67,5</t>
  </si>
  <si>
    <t>Открытая (11.04.2006)/15</t>
  </si>
  <si>
    <t>Соколов Андрей</t>
  </si>
  <si>
    <t>Открытая (20.02.1994)/27</t>
  </si>
  <si>
    <t>66,20</t>
  </si>
  <si>
    <t>122,5</t>
  </si>
  <si>
    <t>Сахатаров Игорь</t>
  </si>
  <si>
    <t>71,20</t>
  </si>
  <si>
    <t>Казаков Глеб</t>
  </si>
  <si>
    <t>Юноши 15-19 (13.08.2002)/19</t>
  </si>
  <si>
    <t>88,30</t>
  </si>
  <si>
    <t>105,0</t>
  </si>
  <si>
    <t>210,0</t>
  </si>
  <si>
    <t>Ряхин Николай</t>
  </si>
  <si>
    <t>Открытая (25.01.1965)/56</t>
  </si>
  <si>
    <t>89,60</t>
  </si>
  <si>
    <t>187,5</t>
  </si>
  <si>
    <t>112,5</t>
  </si>
  <si>
    <t>117,5</t>
  </si>
  <si>
    <t>220,0</t>
  </si>
  <si>
    <t>Фещенко Денис</t>
  </si>
  <si>
    <t>Юноши 15-19 (16.03.2009)/12</t>
  </si>
  <si>
    <t>90,80</t>
  </si>
  <si>
    <t>115,0</t>
  </si>
  <si>
    <t>ВЕСОВАЯ КАТЕГОРИЯ   110</t>
  </si>
  <si>
    <t>Поданев Владимир</t>
  </si>
  <si>
    <t>Открытая (25.10.1997)/24</t>
  </si>
  <si>
    <t>108,10</t>
  </si>
  <si>
    <t>215,0</t>
  </si>
  <si>
    <t>100</t>
  </si>
  <si>
    <t>Орлов Сергей</t>
  </si>
  <si>
    <t>Открытая (10.02.1988)/33</t>
  </si>
  <si>
    <t>81,10</t>
  </si>
  <si>
    <t>Карнышев Алексей</t>
  </si>
  <si>
    <t>Открытая (31.03.1977)/44</t>
  </si>
  <si>
    <t>89,20</t>
  </si>
  <si>
    <t xml:space="preserve">Кодопога/Республика Карелия </t>
  </si>
  <si>
    <t>Шлюев Егор</t>
  </si>
  <si>
    <t>Открытая (30.01.1986)/35</t>
  </si>
  <si>
    <t>99,00</t>
  </si>
  <si>
    <t>270,0</t>
  </si>
  <si>
    <t>Соколов Аксель</t>
  </si>
  <si>
    <t>90,60</t>
  </si>
  <si>
    <t>Туманов Валерий</t>
  </si>
  <si>
    <t>100,70</t>
  </si>
  <si>
    <t>285,0</t>
  </si>
  <si>
    <t>-</t>
  </si>
  <si>
    <t>ВЕСОВАЯ КАТЕГОРИЯ   52</t>
  </si>
  <si>
    <t>Вологдина Юлия</t>
  </si>
  <si>
    <t>49,50</t>
  </si>
  <si>
    <t>82,5</t>
  </si>
  <si>
    <t>42,5</t>
  </si>
  <si>
    <t>Хангелдян Алексей</t>
  </si>
  <si>
    <t>Открытая (14.12.1970)/50</t>
  </si>
  <si>
    <t>95,20</t>
  </si>
  <si>
    <t>255,0</t>
  </si>
  <si>
    <t>272,5</t>
  </si>
  <si>
    <t>Ефремов Родион</t>
  </si>
  <si>
    <t>Юноши 15-19 (14.11.2007)/13</t>
  </si>
  <si>
    <t>43,10</t>
  </si>
  <si>
    <t>45,0</t>
  </si>
  <si>
    <t>Гогунов Кирилл</t>
  </si>
  <si>
    <t>Юноши 15-19 (25.06.2004)/17</t>
  </si>
  <si>
    <t>31,90</t>
  </si>
  <si>
    <t>32,5</t>
  </si>
  <si>
    <t>Александров Василий</t>
  </si>
  <si>
    <t>82,10</t>
  </si>
  <si>
    <t>Сиников Владислав</t>
  </si>
  <si>
    <t>Открытая (29.04.1993)/28</t>
  </si>
  <si>
    <t>86,50</t>
  </si>
  <si>
    <t>157,5</t>
  </si>
  <si>
    <t xml:space="preserve">Результат </t>
  </si>
  <si>
    <t>Результат</t>
  </si>
  <si>
    <t>Слиж Татьяна</t>
  </si>
  <si>
    <t>Открытая (03.07.1988)/33</t>
  </si>
  <si>
    <t>57,10</t>
  </si>
  <si>
    <t>57,5</t>
  </si>
  <si>
    <t>Петров Андрей</t>
  </si>
  <si>
    <t>74,10</t>
  </si>
  <si>
    <t>Кузнецов Евгений</t>
  </si>
  <si>
    <t>Открытая (11.09.1989)/32</t>
  </si>
  <si>
    <t>89,80</t>
  </si>
  <si>
    <t>Сидоров Михаил</t>
  </si>
  <si>
    <t>85,70</t>
  </si>
  <si>
    <t>147,5</t>
  </si>
  <si>
    <t>Стародубцев Александр</t>
  </si>
  <si>
    <t>88,60</t>
  </si>
  <si>
    <t xml:space="preserve">Санкт Петербург/Ленинградская </t>
  </si>
  <si>
    <t>102,5</t>
  </si>
  <si>
    <t>Машакин Олег</t>
  </si>
  <si>
    <t>85,50</t>
  </si>
  <si>
    <t>132,5</t>
  </si>
  <si>
    <t>Гаевский Сергей</t>
  </si>
  <si>
    <t>98,70</t>
  </si>
  <si>
    <t>112,7555</t>
  </si>
  <si>
    <t>96,9581</t>
  </si>
  <si>
    <t>95,0185</t>
  </si>
  <si>
    <t>Кузнецова Надежда</t>
  </si>
  <si>
    <t>Открытая (16.05.1996)/25</t>
  </si>
  <si>
    <t>49,10</t>
  </si>
  <si>
    <t>Колыганова Александра</t>
  </si>
  <si>
    <t>Открытая (11.11.1985)/36</t>
  </si>
  <si>
    <t>75,60</t>
  </si>
  <si>
    <t>ВЕСОВАЯ КАТЕГОРИЯ   90+</t>
  </si>
  <si>
    <t>Тершукова Светлана</t>
  </si>
  <si>
    <t>96,30</t>
  </si>
  <si>
    <t>Гайдук Савелий</t>
  </si>
  <si>
    <t>70,20</t>
  </si>
  <si>
    <t>Открытая (17.06.1982)/39</t>
  </si>
  <si>
    <t>97,40</t>
  </si>
  <si>
    <t>77,5</t>
  </si>
  <si>
    <t>ВЕСОВАЯ КАТЕГОРИЯ   75+</t>
  </si>
  <si>
    <t>75,70</t>
  </si>
  <si>
    <t>27,5</t>
  </si>
  <si>
    <t>Открытая (08.10.1976)/45</t>
  </si>
  <si>
    <t xml:space="preserve">Пудож/Республика Карелия </t>
  </si>
  <si>
    <t xml:space="preserve">Беломорск/Республика Карелия </t>
  </si>
  <si>
    <t xml:space="preserve">Петрозаводск/Республика Карелия </t>
  </si>
  <si>
    <t xml:space="preserve">Кондопога/Республика Карелия </t>
  </si>
  <si>
    <t xml:space="preserve">Питкяранта/Республика Карелия </t>
  </si>
  <si>
    <t xml:space="preserve">Посёлок Шуя/Республика Карелия </t>
  </si>
  <si>
    <t xml:space="preserve">Сортавала/Республика Карелия </t>
  </si>
  <si>
    <t xml:space="preserve">Шуя/Республика Карелия </t>
  </si>
  <si>
    <t>Сакович О.</t>
  </si>
  <si>
    <t>Открытый мастерский турнир "Legends of the North"
СПР Пауэрспорт ДК
Петрозаводск/Республика Карелия, 13-14 ноября 2021 года</t>
  </si>
  <si>
    <t>Открытый мастерский турнир "Legends of the North"
СПР Пауэрспорт
Петрозаводск/Республика Карелия, 13-14 ноября 2021 года</t>
  </si>
  <si>
    <t>Открытый мастерский турнир "Legends of the North"
СПР Строгий подъем штанги на бицепс ДК
Петрозаводск/Республика Карелия, 13-14 ноября 2021 года</t>
  </si>
  <si>
    <t>Открытый мастерский турнир "Legends of the North"
СПР Строгий подъем штанги на бицепс
Петрозаводск/Республика Карелия, 13-14 ноября 2021 года</t>
  </si>
  <si>
    <t>Открытый мастерский турнир "Legends of the North"
СПР Жим штанги стоя ДК
Петрозаводск/Республика Карелия, 13-14 ноября 2021 года</t>
  </si>
  <si>
    <t>Открытый мастерский турнир "Legends of the North"
IPL Присед без экипировки ДК
Петрозаводск/Республика Карелия, 13-14 ноября 2021 года</t>
  </si>
  <si>
    <t>Открытый мастерский турнир "Legends of the North"
IPL Становая тяга без экипировки ДК
Петрозаводск/Республика Карелия, 13-14 ноября 2021 года</t>
  </si>
  <si>
    <t>Открытый мастерский турнир "Legends of the North"
IPL Становая тяга без экипировки
Петрозаводск/Республика Карелия, 13-14 ноября 2021 года</t>
  </si>
  <si>
    <t>Открытый мастерский турнир "Legends of the North"
IPL Жим лежа без экипировки ДК
Петрозаводск/Республика Карелия, 13-14 ноября 2021 года</t>
  </si>
  <si>
    <t>Открытый мастерский турнир "Legends of the North"
IPL Жим лежа без экипировки
Петрозаводск/Республика Карелия, 13-14 ноября 2021 года</t>
  </si>
  <si>
    <t>Открытый мастерский турнир "Legends of the North"
IPL Пауэрлифтинг в бинтах ДК
Петрозаводск/Республика Карелия, 13-14 ноября 2021 года</t>
  </si>
  <si>
    <t>Открытый мастерский турнир "Legends of the North"
IPL Пауэрлифтинг в бинтах
Петрозаводск/Республика Карелия, 13-14 ноября 2021 года</t>
  </si>
  <si>
    <t>Открытый мастерский турнир "Legends of the North"
IPL Пауэрлифтинг без экипировки ДК
Петрозаводск/Республика Карелия, 13-14 ноября 2021 года</t>
  </si>
  <si>
    <t>Открытый мастерский турнир "Legends of the North"
IPL Пауэрлифтинг без экипировки
Петрозаводск/Республика Карелия, 13-14 ноября 2021 года</t>
  </si>
  <si>
    <t>Мастера 40-49 (08.10.1976)/45</t>
  </si>
  <si>
    <t>Мастера 40-49 (04.05.1973)/48</t>
  </si>
  <si>
    <t>Мастера 50-59 (14.12.1967)/53</t>
  </si>
  <si>
    <t>Мастера 50-54 (08.11.1968)/53</t>
  </si>
  <si>
    <t>Мастера 65-69 (19.01.1956)/65</t>
  </si>
  <si>
    <t xml:space="preserve">Мастера 50-54 </t>
  </si>
  <si>
    <t>Мастера 50-54 (14.12.1967)/53</t>
  </si>
  <si>
    <t>Мастера 40-44 (14.07.1981)/40</t>
  </si>
  <si>
    <t>Мастера 40-44 (04.05.1980)/41</t>
  </si>
  <si>
    <t>Мастера 45-49 (08.10.1976)/45</t>
  </si>
  <si>
    <t>Мастера 45-49 (05.10.1972)/49</t>
  </si>
  <si>
    <t xml:space="preserve">Мастера 45-49 </t>
  </si>
  <si>
    <t xml:space="preserve">Мастера 40-44 </t>
  </si>
  <si>
    <t>Мастера 45-49 (04.05.1973)/48</t>
  </si>
  <si>
    <t>Мастера 40-44 (31.03.1977)/44</t>
  </si>
  <si>
    <t>Мастера 45-49 (05.01.1973)/48</t>
  </si>
  <si>
    <t>Мастера 50-54 (13.09.1969)/52</t>
  </si>
  <si>
    <t>Мастера 45-49 (22.12.1971)/49</t>
  </si>
  <si>
    <t>Мастера 55-59 (31.07.1966)/55</t>
  </si>
  <si>
    <t>Мастера 65-69 (09.01.1952)/69</t>
  </si>
  <si>
    <t>Мастера 65-69 (05.12.1953)/67</t>
  </si>
  <si>
    <t>Юниоры 20-23 (05.08.1999)/22</t>
  </si>
  <si>
    <t xml:space="preserve">Гнетнев В. </t>
  </si>
  <si>
    <t xml:space="preserve">Каширин А. </t>
  </si>
  <si>
    <t xml:space="preserve">Подпорожье/Ленинградская область </t>
  </si>
  <si>
    <t xml:space="preserve">Кузнецов С. </t>
  </si>
  <si>
    <t xml:space="preserve">Домнышев С. </t>
  </si>
  <si>
    <t xml:space="preserve">Косарев А. </t>
  </si>
  <si>
    <t xml:space="preserve">Гогунов А. </t>
  </si>
  <si>
    <t xml:space="preserve">Руруа Т. </t>
  </si>
  <si>
    <t xml:space="preserve">Бреккиев Д. </t>
  </si>
  <si>
    <t>Весовая категория</t>
  </si>
  <si>
    <t xml:space="preserve">Сакович О. </t>
  </si>
  <si>
    <t>Жим</t>
  </si>
  <si>
    <t>Тяга</t>
  </si>
  <si>
    <t xml:space="preserve">Жим </t>
  </si>
  <si>
    <t xml:space="preserve"> </t>
  </si>
  <si>
    <t>№</t>
  </si>
  <si>
    <t xml:space="preserve">
Дата рождения/Возраст</t>
  </si>
  <si>
    <t>Возрастная группа</t>
  </si>
  <si>
    <t>T</t>
  </si>
  <si>
    <t>O</t>
  </si>
  <si>
    <t>M4</t>
  </si>
  <si>
    <t>M6</t>
  </si>
  <si>
    <t>J</t>
  </si>
  <si>
    <t>M2</t>
  </si>
  <si>
    <t>M3</t>
  </si>
  <si>
    <t>M1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</si>
</sst>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0" fillId="0" borderId="13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7" fillId="0" borderId="13" xfId="0" applyNumberFormat="1" applyFont="1" applyFill="1" applyBorder="1" applyAlignment="1">
      <alignment horizontal="center" vertical="center"/>
    </xf>
    <xf numFmtId="49" fontId="0" fillId="0" borderId="11" xfId="0" applyNumberForma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U27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20" style="5" bestFit="1" customWidth="1"/>
    <col min="3" max="3" width="28.5" style="5" bestFit="1" customWidth="1"/>
    <col min="4" max="4" width="18.83203125" style="5" customWidth="1"/>
    <col min="5" max="5" width="10.5" style="5" bestFit="1" customWidth="1"/>
    <col min="6" max="6" width="32.164062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23.1640625" style="5" customWidth="1"/>
    <col min="22" max="16384" width="9.1640625" style="3"/>
  </cols>
  <sheetData>
    <row r="1" spans="1:21" s="2" customFormat="1" ht="29" customHeight="1">
      <c r="A1" s="42" t="s">
        <v>253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5"/>
    </row>
    <row r="2" spans="1:21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9"/>
    </row>
    <row r="3" spans="1:21" s="1" customFormat="1" ht="12.75" customHeight="1">
      <c r="A3" s="50" t="s">
        <v>292</v>
      </c>
      <c r="B3" s="40" t="s">
        <v>0</v>
      </c>
      <c r="C3" s="52" t="s">
        <v>293</v>
      </c>
      <c r="D3" s="52" t="s">
        <v>6</v>
      </c>
      <c r="E3" s="34" t="s">
        <v>294</v>
      </c>
      <c r="F3" s="34" t="s">
        <v>5</v>
      </c>
      <c r="G3" s="34" t="s">
        <v>7</v>
      </c>
      <c r="H3" s="34"/>
      <c r="I3" s="34"/>
      <c r="J3" s="34"/>
      <c r="K3" s="34" t="s">
        <v>8</v>
      </c>
      <c r="L3" s="34"/>
      <c r="M3" s="34"/>
      <c r="N3" s="34"/>
      <c r="O3" s="34" t="s">
        <v>9</v>
      </c>
      <c r="P3" s="34"/>
      <c r="Q3" s="34"/>
      <c r="R3" s="34"/>
      <c r="S3" s="34" t="s">
        <v>1</v>
      </c>
      <c r="T3" s="34" t="s">
        <v>3</v>
      </c>
      <c r="U3" s="36" t="s">
        <v>2</v>
      </c>
    </row>
    <row r="4" spans="1:21" s="1" customFormat="1" ht="21" customHeight="1" thickBot="1">
      <c r="A4" s="51"/>
      <c r="B4" s="41"/>
      <c r="C4" s="35"/>
      <c r="D4" s="35"/>
      <c r="E4" s="35"/>
      <c r="F4" s="35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5"/>
      <c r="T4" s="35"/>
      <c r="U4" s="37"/>
    </row>
    <row r="5" spans="1:21" ht="16">
      <c r="A5" s="38" t="s">
        <v>10</v>
      </c>
      <c r="B5" s="38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</row>
    <row r="6" spans="1:21">
      <c r="A6" s="8" t="s">
        <v>103</v>
      </c>
      <c r="B6" s="7" t="s">
        <v>106</v>
      </c>
      <c r="C6" s="7" t="s">
        <v>107</v>
      </c>
      <c r="D6" s="7" t="s">
        <v>108</v>
      </c>
      <c r="E6" s="7" t="s">
        <v>295</v>
      </c>
      <c r="F6" s="7" t="s">
        <v>232</v>
      </c>
      <c r="G6" s="21" t="s">
        <v>17</v>
      </c>
      <c r="H6" s="21" t="s">
        <v>18</v>
      </c>
      <c r="I6" s="21" t="s">
        <v>109</v>
      </c>
      <c r="J6" s="8"/>
      <c r="K6" s="21" t="s">
        <v>110</v>
      </c>
      <c r="L6" s="21" t="s">
        <v>34</v>
      </c>
      <c r="M6" s="21" t="s">
        <v>111</v>
      </c>
      <c r="N6" s="8"/>
      <c r="O6" s="21" t="s">
        <v>18</v>
      </c>
      <c r="P6" s="21" t="s">
        <v>112</v>
      </c>
      <c r="Q6" s="21" t="s">
        <v>113</v>
      </c>
      <c r="R6" s="8"/>
      <c r="S6" s="8" t="str">
        <f>"212,5"</f>
        <v>212,5</v>
      </c>
      <c r="T6" s="8" t="str">
        <f>"259,8875"</f>
        <v>259,8875</v>
      </c>
      <c r="U6" s="7" t="s">
        <v>19</v>
      </c>
    </row>
    <row r="7" spans="1:21">
      <c r="B7" s="5" t="s">
        <v>104</v>
      </c>
    </row>
    <row r="8" spans="1:21" ht="16">
      <c r="A8" s="33" t="s">
        <v>31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spans="1:21">
      <c r="A9" s="10" t="s">
        <v>103</v>
      </c>
      <c r="B9" s="9" t="s">
        <v>114</v>
      </c>
      <c r="C9" s="9" t="s">
        <v>115</v>
      </c>
      <c r="D9" s="9" t="s">
        <v>116</v>
      </c>
      <c r="E9" s="9" t="s">
        <v>295</v>
      </c>
      <c r="F9" s="9" t="s">
        <v>232</v>
      </c>
      <c r="G9" s="22" t="s">
        <v>24</v>
      </c>
      <c r="H9" s="22" t="s">
        <v>47</v>
      </c>
      <c r="I9" s="22" t="s">
        <v>28</v>
      </c>
      <c r="J9" s="10"/>
      <c r="K9" s="22" t="s">
        <v>27</v>
      </c>
      <c r="L9" s="22" t="s">
        <v>117</v>
      </c>
      <c r="M9" s="22" t="s">
        <v>109</v>
      </c>
      <c r="N9" s="10"/>
      <c r="O9" s="22" t="s">
        <v>25</v>
      </c>
      <c r="P9" s="22" t="s">
        <v>28</v>
      </c>
      <c r="Q9" s="22" t="s">
        <v>68</v>
      </c>
      <c r="R9" s="10"/>
      <c r="S9" s="10" t="str">
        <f>"347,5"</f>
        <v>347,5</v>
      </c>
      <c r="T9" s="10" t="str">
        <f>"367,9330"</f>
        <v>367,9330</v>
      </c>
      <c r="U9" s="9" t="s">
        <v>19</v>
      </c>
    </row>
    <row r="10" spans="1:21">
      <c r="A10" s="12" t="s">
        <v>103</v>
      </c>
      <c r="B10" s="11" t="s">
        <v>114</v>
      </c>
      <c r="C10" s="11" t="s">
        <v>118</v>
      </c>
      <c r="D10" s="11" t="s">
        <v>116</v>
      </c>
      <c r="E10" s="11" t="s">
        <v>296</v>
      </c>
      <c r="F10" s="11" t="s">
        <v>232</v>
      </c>
      <c r="G10" s="23" t="s">
        <v>24</v>
      </c>
      <c r="H10" s="23" t="s">
        <v>47</v>
      </c>
      <c r="I10" s="23" t="s">
        <v>28</v>
      </c>
      <c r="J10" s="12"/>
      <c r="K10" s="23" t="s">
        <v>27</v>
      </c>
      <c r="L10" s="23" t="s">
        <v>117</v>
      </c>
      <c r="M10" s="23" t="s">
        <v>109</v>
      </c>
      <c r="N10" s="12"/>
      <c r="O10" s="23" t="s">
        <v>25</v>
      </c>
      <c r="P10" s="23" t="s">
        <v>28</v>
      </c>
      <c r="Q10" s="23" t="s">
        <v>68</v>
      </c>
      <c r="R10" s="12"/>
      <c r="S10" s="12" t="str">
        <f>"347,5"</f>
        <v>347,5</v>
      </c>
      <c r="T10" s="12" t="str">
        <f>"367,9330"</f>
        <v>367,9330</v>
      </c>
      <c r="U10" s="11" t="s">
        <v>19</v>
      </c>
    </row>
    <row r="11" spans="1:21">
      <c r="B11" s="5" t="s">
        <v>104</v>
      </c>
    </row>
    <row r="12" spans="1:21" ht="16">
      <c r="A12" s="33" t="s">
        <v>31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</row>
    <row r="13" spans="1:21">
      <c r="A13" s="8" t="s">
        <v>103</v>
      </c>
      <c r="B13" s="7" t="s">
        <v>119</v>
      </c>
      <c r="C13" s="7" t="s">
        <v>120</v>
      </c>
      <c r="D13" s="7" t="s">
        <v>121</v>
      </c>
      <c r="E13" s="7" t="s">
        <v>296</v>
      </c>
      <c r="F13" s="7" t="s">
        <v>279</v>
      </c>
      <c r="G13" s="21" t="s">
        <v>91</v>
      </c>
      <c r="H13" s="21" t="s">
        <v>55</v>
      </c>
      <c r="I13" s="21" t="s">
        <v>44</v>
      </c>
      <c r="J13" s="8"/>
      <c r="K13" s="21" t="s">
        <v>122</v>
      </c>
      <c r="L13" s="21" t="s">
        <v>26</v>
      </c>
      <c r="M13" s="8"/>
      <c r="N13" s="8"/>
      <c r="O13" s="21" t="s">
        <v>55</v>
      </c>
      <c r="P13" s="21" t="s">
        <v>56</v>
      </c>
      <c r="Q13" s="20" t="s">
        <v>46</v>
      </c>
      <c r="R13" s="8"/>
      <c r="S13" s="8" t="str">
        <f>"462,5"</f>
        <v>462,5</v>
      </c>
      <c r="T13" s="8" t="str">
        <f>"362,2300"</f>
        <v>362,2300</v>
      </c>
      <c r="U13" s="7" t="s">
        <v>291</v>
      </c>
    </row>
    <row r="14" spans="1:21">
      <c r="B14" s="5" t="s">
        <v>104</v>
      </c>
    </row>
    <row r="15" spans="1:21" ht="16">
      <c r="A15" s="33" t="s">
        <v>40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</row>
    <row r="16" spans="1:21">
      <c r="A16" s="8" t="s">
        <v>103</v>
      </c>
      <c r="B16" s="7" t="s">
        <v>123</v>
      </c>
      <c r="C16" s="7" t="s">
        <v>273</v>
      </c>
      <c r="D16" s="7" t="s">
        <v>124</v>
      </c>
      <c r="E16" s="7" t="s">
        <v>297</v>
      </c>
      <c r="F16" s="7" t="s">
        <v>238</v>
      </c>
      <c r="G16" s="21" t="s">
        <v>112</v>
      </c>
      <c r="H16" s="20" t="s">
        <v>38</v>
      </c>
      <c r="I16" s="21" t="s">
        <v>38</v>
      </c>
      <c r="J16" s="8"/>
      <c r="K16" s="20" t="s">
        <v>16</v>
      </c>
      <c r="L16" s="21" t="s">
        <v>16</v>
      </c>
      <c r="M16" s="21" t="s">
        <v>18</v>
      </c>
      <c r="N16" s="8"/>
      <c r="O16" s="20" t="s">
        <v>38</v>
      </c>
      <c r="P16" s="21" t="s">
        <v>38</v>
      </c>
      <c r="Q16" s="21" t="s">
        <v>39</v>
      </c>
      <c r="R16" s="8"/>
      <c r="S16" s="8" t="str">
        <f>"260,0"</f>
        <v>260,0</v>
      </c>
      <c r="T16" s="8" t="str">
        <f>"240,4350"</f>
        <v>240,4350</v>
      </c>
      <c r="U16" s="7" t="s">
        <v>291</v>
      </c>
    </row>
    <row r="17" spans="1:21">
      <c r="B17" s="5" t="s">
        <v>104</v>
      </c>
    </row>
    <row r="18" spans="1:21" ht="16">
      <c r="A18" s="33" t="s">
        <v>71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</row>
    <row r="19" spans="1:21">
      <c r="A19" s="10" t="s">
        <v>103</v>
      </c>
      <c r="B19" s="9" t="s">
        <v>125</v>
      </c>
      <c r="C19" s="9" t="s">
        <v>126</v>
      </c>
      <c r="D19" s="9" t="s">
        <v>127</v>
      </c>
      <c r="E19" s="9" t="s">
        <v>295</v>
      </c>
      <c r="F19" s="9" t="s">
        <v>235</v>
      </c>
      <c r="G19" s="22" t="s">
        <v>89</v>
      </c>
      <c r="H19" s="25" t="s">
        <v>74</v>
      </c>
      <c r="I19" s="25" t="s">
        <v>74</v>
      </c>
      <c r="J19" s="10"/>
      <c r="K19" s="22" t="s">
        <v>39</v>
      </c>
      <c r="L19" s="22" t="s">
        <v>128</v>
      </c>
      <c r="M19" s="22" t="s">
        <v>58</v>
      </c>
      <c r="N19" s="10"/>
      <c r="O19" s="22" t="s">
        <v>74</v>
      </c>
      <c r="P19" s="25" t="s">
        <v>129</v>
      </c>
      <c r="Q19" s="22" t="s">
        <v>129</v>
      </c>
      <c r="R19" s="10"/>
      <c r="S19" s="10" t="str">
        <f>"510,0"</f>
        <v>510,0</v>
      </c>
      <c r="T19" s="10" t="str">
        <f>"328,7970"</f>
        <v>328,7970</v>
      </c>
      <c r="U19" s="9" t="s">
        <v>280</v>
      </c>
    </row>
    <row r="20" spans="1:21">
      <c r="A20" s="12" t="s">
        <v>103</v>
      </c>
      <c r="B20" s="11" t="s">
        <v>130</v>
      </c>
      <c r="C20" s="11" t="s">
        <v>131</v>
      </c>
      <c r="D20" s="11" t="s">
        <v>132</v>
      </c>
      <c r="E20" s="11" t="s">
        <v>296</v>
      </c>
      <c r="F20" s="11" t="s">
        <v>279</v>
      </c>
      <c r="G20" s="23" t="s">
        <v>56</v>
      </c>
      <c r="H20" s="23" t="s">
        <v>46</v>
      </c>
      <c r="I20" s="24" t="s">
        <v>133</v>
      </c>
      <c r="J20" s="12"/>
      <c r="K20" s="23" t="s">
        <v>134</v>
      </c>
      <c r="L20" s="23" t="s">
        <v>135</v>
      </c>
      <c r="M20" s="24" t="s">
        <v>122</v>
      </c>
      <c r="N20" s="12"/>
      <c r="O20" s="23" t="s">
        <v>129</v>
      </c>
      <c r="P20" s="24" t="s">
        <v>136</v>
      </c>
      <c r="Q20" s="24" t="s">
        <v>136</v>
      </c>
      <c r="R20" s="12"/>
      <c r="S20" s="12" t="str">
        <f>"507,5"</f>
        <v>507,5</v>
      </c>
      <c r="T20" s="12" t="str">
        <f>"324,6985"</f>
        <v>324,6985</v>
      </c>
      <c r="U20" s="11" t="s">
        <v>291</v>
      </c>
    </row>
    <row r="21" spans="1:21">
      <c r="B21" s="5" t="s">
        <v>104</v>
      </c>
    </row>
    <row r="22" spans="1:21" ht="16">
      <c r="A22" s="33" t="s">
        <v>85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</row>
    <row r="23" spans="1:21">
      <c r="A23" s="8" t="s">
        <v>103</v>
      </c>
      <c r="B23" s="7" t="s">
        <v>137</v>
      </c>
      <c r="C23" s="7" t="s">
        <v>138</v>
      </c>
      <c r="D23" s="7" t="s">
        <v>139</v>
      </c>
      <c r="E23" s="7" t="s">
        <v>295</v>
      </c>
      <c r="F23" s="7" t="s">
        <v>238</v>
      </c>
      <c r="G23" s="21" t="s">
        <v>39</v>
      </c>
      <c r="H23" s="21" t="s">
        <v>58</v>
      </c>
      <c r="I23" s="21" t="s">
        <v>134</v>
      </c>
      <c r="J23" s="8"/>
      <c r="K23" s="21" t="s">
        <v>18</v>
      </c>
      <c r="L23" s="21" t="s">
        <v>37</v>
      </c>
      <c r="M23" s="8"/>
      <c r="N23" s="8"/>
      <c r="O23" s="21" t="s">
        <v>58</v>
      </c>
      <c r="P23" s="21" t="s">
        <v>140</v>
      </c>
      <c r="Q23" s="21" t="s">
        <v>24</v>
      </c>
      <c r="R23" s="8"/>
      <c r="S23" s="8" t="str">
        <f>"307,5"</f>
        <v>307,5</v>
      </c>
      <c r="T23" s="8" t="str">
        <f>"195,4470"</f>
        <v>195,4470</v>
      </c>
      <c r="U23" s="7" t="s">
        <v>291</v>
      </c>
    </row>
    <row r="24" spans="1:21">
      <c r="B24" s="5" t="s">
        <v>104</v>
      </c>
    </row>
    <row r="25" spans="1:21" ht="16">
      <c r="A25" s="33" t="s">
        <v>141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</row>
    <row r="26" spans="1:21">
      <c r="A26" s="8" t="s">
        <v>103</v>
      </c>
      <c r="B26" s="7" t="s">
        <v>142</v>
      </c>
      <c r="C26" s="7" t="s">
        <v>143</v>
      </c>
      <c r="D26" s="7" t="s">
        <v>144</v>
      </c>
      <c r="E26" s="7" t="s">
        <v>296</v>
      </c>
      <c r="F26" s="7" t="s">
        <v>234</v>
      </c>
      <c r="G26" s="21" t="s">
        <v>56</v>
      </c>
      <c r="H26" s="21" t="s">
        <v>46</v>
      </c>
      <c r="I26" s="8"/>
      <c r="J26" s="8"/>
      <c r="K26" s="21" t="s">
        <v>39</v>
      </c>
      <c r="L26" s="20" t="s">
        <v>58</v>
      </c>
      <c r="M26" s="20" t="s">
        <v>58</v>
      </c>
      <c r="N26" s="8"/>
      <c r="O26" s="21" t="s">
        <v>89</v>
      </c>
      <c r="P26" s="21" t="s">
        <v>90</v>
      </c>
      <c r="Q26" s="21" t="s">
        <v>145</v>
      </c>
      <c r="R26" s="8"/>
      <c r="S26" s="8" t="str">
        <f>"495,0"</f>
        <v>495,0</v>
      </c>
      <c r="T26" s="8" t="str">
        <f>"292,8915"</f>
        <v>292,8915</v>
      </c>
      <c r="U26" s="7" t="s">
        <v>51</v>
      </c>
    </row>
    <row r="27" spans="1:21">
      <c r="B27" s="5" t="s">
        <v>104</v>
      </c>
    </row>
  </sheetData>
  <mergeCells count="20"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25:R25"/>
    <mergeCell ref="S3:S4"/>
    <mergeCell ref="T3:T4"/>
    <mergeCell ref="U3:U4"/>
    <mergeCell ref="A5:R5"/>
    <mergeCell ref="B3:B4"/>
    <mergeCell ref="A8:R8"/>
    <mergeCell ref="A12:R12"/>
    <mergeCell ref="A15:R15"/>
    <mergeCell ref="A18:R18"/>
    <mergeCell ref="A22:R2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7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23.33203125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9.5" style="5" bestFit="1" customWidth="1"/>
    <col min="7" max="14" width="5.5" style="6" customWidth="1"/>
    <col min="15" max="15" width="7.83203125" style="6" bestFit="1" customWidth="1"/>
    <col min="16" max="16" width="7.5" style="6" bestFit="1" customWidth="1"/>
    <col min="17" max="17" width="18.6640625" style="5" customWidth="1"/>
    <col min="18" max="16384" width="9.1640625" style="3"/>
  </cols>
  <sheetData>
    <row r="1" spans="1:17" s="2" customFormat="1" ht="29" customHeight="1">
      <c r="A1" s="42" t="s">
        <v>241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5"/>
    </row>
    <row r="2" spans="1:17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9"/>
    </row>
    <row r="3" spans="1:17" s="1" customFormat="1" ht="12.75" customHeight="1">
      <c r="A3" s="50" t="s">
        <v>292</v>
      </c>
      <c r="B3" s="40" t="s">
        <v>0</v>
      </c>
      <c r="C3" s="52" t="s">
        <v>293</v>
      </c>
      <c r="D3" s="52" t="s">
        <v>6</v>
      </c>
      <c r="E3" s="34" t="s">
        <v>294</v>
      </c>
      <c r="F3" s="34" t="s">
        <v>5</v>
      </c>
      <c r="G3" s="34" t="s">
        <v>290</v>
      </c>
      <c r="H3" s="34"/>
      <c r="I3" s="34"/>
      <c r="J3" s="34"/>
      <c r="K3" s="34" t="s">
        <v>289</v>
      </c>
      <c r="L3" s="34"/>
      <c r="M3" s="34"/>
      <c r="N3" s="34"/>
      <c r="O3" s="34" t="s">
        <v>1</v>
      </c>
      <c r="P3" s="34" t="s">
        <v>3</v>
      </c>
      <c r="Q3" s="36" t="s">
        <v>2</v>
      </c>
    </row>
    <row r="4" spans="1:17" s="1" customFormat="1" ht="21" customHeight="1" thickBot="1">
      <c r="A4" s="51"/>
      <c r="B4" s="41"/>
      <c r="C4" s="35"/>
      <c r="D4" s="35"/>
      <c r="E4" s="35"/>
      <c r="F4" s="35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35"/>
      <c r="P4" s="35"/>
      <c r="Q4" s="37"/>
    </row>
    <row r="5" spans="1:17" ht="16">
      <c r="A5" s="38" t="s">
        <v>85</v>
      </c>
      <c r="B5" s="38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7">
      <c r="A6" s="8" t="s">
        <v>103</v>
      </c>
      <c r="B6" s="7" t="s">
        <v>194</v>
      </c>
      <c r="C6" s="7" t="s">
        <v>225</v>
      </c>
      <c r="D6" s="7" t="s">
        <v>226</v>
      </c>
      <c r="E6" s="7" t="s">
        <v>296</v>
      </c>
      <c r="F6" s="7" t="s">
        <v>234</v>
      </c>
      <c r="G6" s="20" t="s">
        <v>38</v>
      </c>
      <c r="H6" s="20" t="s">
        <v>38</v>
      </c>
      <c r="I6" s="21" t="s">
        <v>38</v>
      </c>
      <c r="J6" s="8"/>
      <c r="K6" s="21" t="s">
        <v>227</v>
      </c>
      <c r="L6" s="20" t="s">
        <v>112</v>
      </c>
      <c r="M6" s="20" t="s">
        <v>112</v>
      </c>
      <c r="N6" s="8"/>
      <c r="O6" s="8" t="str">
        <f>"167,5"</f>
        <v>167,5</v>
      </c>
      <c r="P6" s="8" t="str">
        <f>"98,4900"</f>
        <v>98,4900</v>
      </c>
      <c r="Q6" s="28" t="s">
        <v>240</v>
      </c>
    </row>
    <row r="7" spans="1:17">
      <c r="B7" s="5" t="s">
        <v>104</v>
      </c>
    </row>
  </sheetData>
  <mergeCells count="13">
    <mergeCell ref="A5:N5"/>
    <mergeCell ref="B3:B4"/>
    <mergeCell ref="A1:Q2"/>
    <mergeCell ref="A3:A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7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20.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8.33203125" style="5" customWidth="1"/>
    <col min="7" max="14" width="5.5" style="6" customWidth="1"/>
    <col min="15" max="15" width="7.83203125" style="6" bestFit="1" customWidth="1"/>
    <col min="16" max="16" width="8.5" style="6" bestFit="1" customWidth="1"/>
    <col min="17" max="17" width="20.5" style="5" customWidth="1"/>
    <col min="18" max="16384" width="9.1640625" style="3"/>
  </cols>
  <sheetData>
    <row r="1" spans="1:17" s="2" customFormat="1" ht="29" customHeight="1">
      <c r="A1" s="42" t="s">
        <v>242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5"/>
    </row>
    <row r="2" spans="1:17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9"/>
    </row>
    <row r="3" spans="1:17" s="1" customFormat="1" ht="12.75" customHeight="1">
      <c r="A3" s="50" t="s">
        <v>292</v>
      </c>
      <c r="B3" s="40" t="s">
        <v>0</v>
      </c>
      <c r="C3" s="52" t="s">
        <v>293</v>
      </c>
      <c r="D3" s="52" t="s">
        <v>6</v>
      </c>
      <c r="E3" s="34" t="s">
        <v>294</v>
      </c>
      <c r="F3" s="34" t="s">
        <v>5</v>
      </c>
      <c r="G3" s="34" t="s">
        <v>288</v>
      </c>
      <c r="H3" s="34"/>
      <c r="I3" s="34"/>
      <c r="J3" s="34"/>
      <c r="K3" s="34" t="s">
        <v>289</v>
      </c>
      <c r="L3" s="34"/>
      <c r="M3" s="34"/>
      <c r="N3" s="34"/>
      <c r="O3" s="34" t="s">
        <v>1</v>
      </c>
      <c r="P3" s="34" t="s">
        <v>3</v>
      </c>
      <c r="Q3" s="36" t="s">
        <v>2</v>
      </c>
    </row>
    <row r="4" spans="1:17" s="1" customFormat="1" ht="21" customHeight="1" thickBot="1">
      <c r="A4" s="51"/>
      <c r="B4" s="41"/>
      <c r="C4" s="35"/>
      <c r="D4" s="35"/>
      <c r="E4" s="35"/>
      <c r="F4" s="35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35"/>
      <c r="P4" s="35"/>
      <c r="Q4" s="37"/>
    </row>
    <row r="5" spans="1:17" ht="16">
      <c r="A5" s="38" t="s">
        <v>62</v>
      </c>
      <c r="B5" s="38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7">
      <c r="A6" s="8" t="s">
        <v>103</v>
      </c>
      <c r="B6" s="7" t="s">
        <v>182</v>
      </c>
      <c r="C6" s="7" t="s">
        <v>256</v>
      </c>
      <c r="D6" s="7" t="s">
        <v>183</v>
      </c>
      <c r="E6" s="7" t="s">
        <v>302</v>
      </c>
      <c r="F6" s="7" t="s">
        <v>233</v>
      </c>
      <c r="G6" s="21" t="s">
        <v>112</v>
      </c>
      <c r="H6" s="21" t="s">
        <v>38</v>
      </c>
      <c r="I6" s="21" t="s">
        <v>39</v>
      </c>
      <c r="J6" s="8"/>
      <c r="K6" s="21" t="s">
        <v>16</v>
      </c>
      <c r="L6" s="21" t="s">
        <v>17</v>
      </c>
      <c r="M6" s="21" t="s">
        <v>18</v>
      </c>
      <c r="N6" s="8"/>
      <c r="O6" s="8" t="str">
        <f>"170,0"</f>
        <v>170,0</v>
      </c>
      <c r="P6" s="8" t="str">
        <f>"120,5938"</f>
        <v>120,5938</v>
      </c>
      <c r="Q6" s="7" t="s">
        <v>291</v>
      </c>
    </row>
    <row r="7" spans="1:17">
      <c r="B7" s="5" t="s">
        <v>104</v>
      </c>
    </row>
  </sheetData>
  <mergeCells count="13">
    <mergeCell ref="A5:N5"/>
    <mergeCell ref="B3:B4"/>
    <mergeCell ref="A1:Q2"/>
    <mergeCell ref="A3:A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7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9.5" style="5" bestFit="1" customWidth="1"/>
    <col min="7" max="10" width="5.5" style="6" customWidth="1"/>
    <col min="11" max="11" width="10.5" style="6" bestFit="1" customWidth="1"/>
    <col min="12" max="12" width="7.5" style="6" bestFit="1" customWidth="1"/>
    <col min="13" max="13" width="21.6640625" style="5" customWidth="1"/>
    <col min="14" max="16384" width="9.1640625" style="3"/>
  </cols>
  <sheetData>
    <row r="1" spans="1:13" s="2" customFormat="1" ht="29" customHeight="1">
      <c r="A1" s="42" t="s">
        <v>245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>
      <c r="A3" s="50" t="s">
        <v>292</v>
      </c>
      <c r="B3" s="40" t="s">
        <v>0</v>
      </c>
      <c r="C3" s="52" t="s">
        <v>293</v>
      </c>
      <c r="D3" s="52" t="s">
        <v>6</v>
      </c>
      <c r="E3" s="34" t="s">
        <v>294</v>
      </c>
      <c r="F3" s="34" t="s">
        <v>5</v>
      </c>
      <c r="G3" s="34" t="s">
        <v>290</v>
      </c>
      <c r="H3" s="34"/>
      <c r="I3" s="34"/>
      <c r="J3" s="34"/>
      <c r="K3" s="34" t="s">
        <v>189</v>
      </c>
      <c r="L3" s="34" t="s">
        <v>3</v>
      </c>
      <c r="M3" s="36" t="s">
        <v>2</v>
      </c>
    </row>
    <row r="4" spans="1:13" s="1" customFormat="1" ht="21" customHeight="1" thickBot="1">
      <c r="A4" s="51"/>
      <c r="B4" s="41"/>
      <c r="C4" s="35"/>
      <c r="D4" s="35"/>
      <c r="E4" s="35"/>
      <c r="F4" s="35"/>
      <c r="G4" s="4">
        <v>1</v>
      </c>
      <c r="H4" s="4">
        <v>2</v>
      </c>
      <c r="I4" s="4">
        <v>3</v>
      </c>
      <c r="J4" s="4" t="s">
        <v>4</v>
      </c>
      <c r="K4" s="35"/>
      <c r="L4" s="35"/>
      <c r="M4" s="37"/>
    </row>
    <row r="5" spans="1:13" ht="16">
      <c r="A5" s="38" t="s">
        <v>85</v>
      </c>
      <c r="B5" s="38"/>
      <c r="C5" s="39"/>
      <c r="D5" s="39"/>
      <c r="E5" s="39"/>
      <c r="F5" s="39"/>
      <c r="G5" s="39"/>
      <c r="H5" s="39"/>
      <c r="I5" s="39"/>
      <c r="J5" s="39"/>
    </row>
    <row r="6" spans="1:13">
      <c r="A6" s="8" t="s">
        <v>103</v>
      </c>
      <c r="B6" s="7" t="s">
        <v>194</v>
      </c>
      <c r="C6" s="7" t="s">
        <v>225</v>
      </c>
      <c r="D6" s="7" t="s">
        <v>226</v>
      </c>
      <c r="E6" s="7" t="s">
        <v>296</v>
      </c>
      <c r="F6" s="7" t="s">
        <v>234</v>
      </c>
      <c r="G6" s="20" t="s">
        <v>38</v>
      </c>
      <c r="H6" s="20" t="s">
        <v>38</v>
      </c>
      <c r="I6" s="21" t="s">
        <v>38</v>
      </c>
      <c r="J6" s="8"/>
      <c r="K6" s="8" t="str">
        <f>"90,0"</f>
        <v>90,0</v>
      </c>
      <c r="L6" s="8" t="str">
        <f>"52,9200"</f>
        <v>52,9200</v>
      </c>
      <c r="M6" s="7" t="s">
        <v>287</v>
      </c>
    </row>
    <row r="7" spans="1:13">
      <c r="B7" s="5" t="s">
        <v>104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4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3" style="5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9.5" style="5" bestFit="1" customWidth="1"/>
    <col min="7" max="10" width="5.5" style="6" customWidth="1"/>
    <col min="11" max="11" width="10.5" style="6" bestFit="1" customWidth="1"/>
    <col min="12" max="12" width="7.5" style="6" bestFit="1" customWidth="1"/>
    <col min="13" max="13" width="19.1640625" style="5" customWidth="1"/>
    <col min="14" max="16384" width="9.1640625" style="3"/>
  </cols>
  <sheetData>
    <row r="1" spans="1:13" s="2" customFormat="1" ht="29" customHeight="1">
      <c r="A1" s="42" t="s">
        <v>243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>
      <c r="A3" s="50" t="s">
        <v>292</v>
      </c>
      <c r="B3" s="40" t="s">
        <v>0</v>
      </c>
      <c r="C3" s="52" t="s">
        <v>293</v>
      </c>
      <c r="D3" s="52" t="s">
        <v>6</v>
      </c>
      <c r="E3" s="34" t="s">
        <v>294</v>
      </c>
      <c r="F3" s="34" t="s">
        <v>5</v>
      </c>
      <c r="G3" s="34" t="s">
        <v>288</v>
      </c>
      <c r="H3" s="34"/>
      <c r="I3" s="34"/>
      <c r="J3" s="34"/>
      <c r="K3" s="34" t="s">
        <v>189</v>
      </c>
      <c r="L3" s="34" t="s">
        <v>3</v>
      </c>
      <c r="M3" s="36" t="s">
        <v>2</v>
      </c>
    </row>
    <row r="4" spans="1:13" s="1" customFormat="1" ht="21" customHeight="1" thickBot="1">
      <c r="A4" s="51"/>
      <c r="B4" s="41"/>
      <c r="C4" s="35"/>
      <c r="D4" s="35"/>
      <c r="E4" s="35"/>
      <c r="F4" s="35"/>
      <c r="G4" s="4">
        <v>1</v>
      </c>
      <c r="H4" s="4">
        <v>2</v>
      </c>
      <c r="I4" s="4">
        <v>3</v>
      </c>
      <c r="J4" s="4" t="s">
        <v>4</v>
      </c>
      <c r="K4" s="35"/>
      <c r="L4" s="35"/>
      <c r="M4" s="37"/>
    </row>
    <row r="5" spans="1:13" ht="16">
      <c r="A5" s="38" t="s">
        <v>40</v>
      </c>
      <c r="B5" s="38"/>
      <c r="C5" s="39"/>
      <c r="D5" s="39"/>
      <c r="E5" s="39"/>
      <c r="F5" s="39"/>
      <c r="G5" s="39"/>
      <c r="H5" s="39"/>
      <c r="I5" s="39"/>
      <c r="J5" s="39"/>
    </row>
    <row r="6" spans="1:13">
      <c r="A6" s="8" t="s">
        <v>103</v>
      </c>
      <c r="B6" s="7" t="s">
        <v>194</v>
      </c>
      <c r="C6" s="7" t="s">
        <v>257</v>
      </c>
      <c r="D6" s="7" t="s">
        <v>195</v>
      </c>
      <c r="E6" s="7" t="s">
        <v>300</v>
      </c>
      <c r="F6" s="7" t="s">
        <v>234</v>
      </c>
      <c r="G6" s="21" t="s">
        <v>35</v>
      </c>
      <c r="H6" s="21" t="s">
        <v>16</v>
      </c>
      <c r="I6" s="21" t="s">
        <v>17</v>
      </c>
      <c r="J6" s="8"/>
      <c r="K6" s="8" t="str">
        <f>"65,0"</f>
        <v>65,0</v>
      </c>
      <c r="L6" s="8" t="str">
        <f>"53,4641"</f>
        <v>53,4641</v>
      </c>
      <c r="M6" s="7" t="s">
        <v>284</v>
      </c>
    </row>
    <row r="7" spans="1:13">
      <c r="B7" s="5" t="s">
        <v>104</v>
      </c>
    </row>
    <row r="8" spans="1:13" ht="16">
      <c r="A8" s="33" t="s">
        <v>71</v>
      </c>
      <c r="B8" s="33"/>
      <c r="C8" s="33"/>
      <c r="D8" s="33"/>
      <c r="E8" s="33"/>
      <c r="F8" s="33"/>
      <c r="G8" s="33"/>
      <c r="H8" s="33"/>
      <c r="I8" s="33"/>
      <c r="J8" s="33"/>
    </row>
    <row r="9" spans="1:13">
      <c r="A9" s="10" t="s">
        <v>103</v>
      </c>
      <c r="B9" s="9" t="s">
        <v>206</v>
      </c>
      <c r="C9" s="9" t="s">
        <v>231</v>
      </c>
      <c r="D9" s="9" t="s">
        <v>207</v>
      </c>
      <c r="E9" s="9" t="s">
        <v>296</v>
      </c>
      <c r="F9" s="9" t="s">
        <v>232</v>
      </c>
      <c r="G9" s="22" t="s">
        <v>17</v>
      </c>
      <c r="H9" s="22" t="s">
        <v>18</v>
      </c>
      <c r="I9" s="25" t="s">
        <v>37</v>
      </c>
      <c r="J9" s="10"/>
      <c r="K9" s="10" t="str">
        <f>"70,0"</f>
        <v>70,0</v>
      </c>
      <c r="L9" s="10" t="str">
        <f>"44,1245"</f>
        <v>44,1245</v>
      </c>
      <c r="M9" s="9" t="s">
        <v>291</v>
      </c>
    </row>
    <row r="10" spans="1:13">
      <c r="A10" s="12" t="s">
        <v>103</v>
      </c>
      <c r="B10" s="11" t="s">
        <v>206</v>
      </c>
      <c r="C10" s="11" t="s">
        <v>255</v>
      </c>
      <c r="D10" s="11" t="s">
        <v>207</v>
      </c>
      <c r="E10" s="11" t="s">
        <v>302</v>
      </c>
      <c r="F10" s="11" t="s">
        <v>232</v>
      </c>
      <c r="G10" s="23" t="s">
        <v>17</v>
      </c>
      <c r="H10" s="23" t="s">
        <v>18</v>
      </c>
      <c r="I10" s="24" t="s">
        <v>37</v>
      </c>
      <c r="J10" s="12"/>
      <c r="K10" s="12" t="str">
        <f>"70,0"</f>
        <v>70,0</v>
      </c>
      <c r="L10" s="12" t="str">
        <f>"46,5513"</f>
        <v>46,5513</v>
      </c>
      <c r="M10" s="11" t="s">
        <v>291</v>
      </c>
    </row>
    <row r="11" spans="1:13">
      <c r="B11" s="5" t="s">
        <v>104</v>
      </c>
    </row>
    <row r="12" spans="1:13" ht="16">
      <c r="A12" s="33" t="s">
        <v>85</v>
      </c>
      <c r="B12" s="33"/>
      <c r="C12" s="33"/>
      <c r="D12" s="33"/>
      <c r="E12" s="33"/>
      <c r="F12" s="33"/>
      <c r="G12" s="33"/>
      <c r="H12" s="33"/>
      <c r="I12" s="33"/>
      <c r="J12" s="33"/>
    </row>
    <row r="13" spans="1:13">
      <c r="A13" s="8" t="s">
        <v>103</v>
      </c>
      <c r="B13" s="7" t="s">
        <v>194</v>
      </c>
      <c r="C13" s="7" t="s">
        <v>225</v>
      </c>
      <c r="D13" s="7" t="s">
        <v>226</v>
      </c>
      <c r="E13" s="7" t="s">
        <v>296</v>
      </c>
      <c r="F13" s="7" t="s">
        <v>234</v>
      </c>
      <c r="G13" s="21" t="s">
        <v>227</v>
      </c>
      <c r="H13" s="20" t="s">
        <v>112</v>
      </c>
      <c r="I13" s="20" t="s">
        <v>112</v>
      </c>
      <c r="J13" s="8"/>
      <c r="K13" s="8" t="str">
        <f>"77,5"</f>
        <v>77,5</v>
      </c>
      <c r="L13" s="8" t="str">
        <f>"45,5700"</f>
        <v>45,5700</v>
      </c>
      <c r="M13" s="7" t="s">
        <v>287</v>
      </c>
    </row>
    <row r="14" spans="1:13">
      <c r="B14" s="5" t="s">
        <v>104</v>
      </c>
    </row>
  </sheetData>
  <mergeCells count="14"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2:J12"/>
    <mergeCell ref="B3:B4"/>
    <mergeCell ref="K3:K4"/>
    <mergeCell ref="L3:L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7"/>
  <sheetViews>
    <sheetView tabSelected="1"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2.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9.5" style="5" bestFit="1" customWidth="1"/>
    <col min="7" max="10" width="5.5" style="6" customWidth="1"/>
    <col min="11" max="11" width="10.5" style="6" bestFit="1" customWidth="1"/>
    <col min="12" max="12" width="7.5" style="6" bestFit="1" customWidth="1"/>
    <col min="13" max="13" width="18.83203125" style="5" customWidth="1"/>
    <col min="14" max="16384" width="9.1640625" style="3"/>
  </cols>
  <sheetData>
    <row r="1" spans="1:13" s="2" customFormat="1" ht="29" customHeight="1">
      <c r="A1" s="42" t="s">
        <v>244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>
      <c r="A3" s="50" t="s">
        <v>292</v>
      </c>
      <c r="B3" s="40" t="s">
        <v>0</v>
      </c>
      <c r="C3" s="52" t="s">
        <v>293</v>
      </c>
      <c r="D3" s="52" t="s">
        <v>6</v>
      </c>
      <c r="E3" s="34" t="s">
        <v>294</v>
      </c>
      <c r="F3" s="34" t="s">
        <v>5</v>
      </c>
      <c r="G3" s="34" t="s">
        <v>288</v>
      </c>
      <c r="H3" s="34"/>
      <c r="I3" s="34"/>
      <c r="J3" s="34"/>
      <c r="K3" s="34" t="s">
        <v>189</v>
      </c>
      <c r="L3" s="34" t="s">
        <v>3</v>
      </c>
      <c r="M3" s="36" t="s">
        <v>2</v>
      </c>
    </row>
    <row r="4" spans="1:13" s="1" customFormat="1" ht="21" customHeight="1" thickBot="1">
      <c r="A4" s="51"/>
      <c r="B4" s="41"/>
      <c r="C4" s="35"/>
      <c r="D4" s="35"/>
      <c r="E4" s="35"/>
      <c r="F4" s="35"/>
      <c r="G4" s="4">
        <v>1</v>
      </c>
      <c r="H4" s="4">
        <v>2</v>
      </c>
      <c r="I4" s="4">
        <v>3</v>
      </c>
      <c r="J4" s="4" t="s">
        <v>4</v>
      </c>
      <c r="K4" s="35"/>
      <c r="L4" s="35"/>
      <c r="M4" s="37"/>
    </row>
    <row r="5" spans="1:13" ht="16">
      <c r="A5" s="38" t="s">
        <v>228</v>
      </c>
      <c r="B5" s="38"/>
      <c r="C5" s="39"/>
      <c r="D5" s="39"/>
      <c r="E5" s="39"/>
      <c r="F5" s="39"/>
      <c r="G5" s="39"/>
      <c r="H5" s="39"/>
      <c r="I5" s="39"/>
      <c r="J5" s="39"/>
    </row>
    <row r="6" spans="1:13">
      <c r="A6" s="8" t="s">
        <v>103</v>
      </c>
      <c r="B6" s="7" t="s">
        <v>217</v>
      </c>
      <c r="C6" s="7" t="s">
        <v>218</v>
      </c>
      <c r="D6" s="7" t="s">
        <v>229</v>
      </c>
      <c r="E6" s="7" t="s">
        <v>296</v>
      </c>
      <c r="F6" s="7" t="s">
        <v>234</v>
      </c>
      <c r="G6" s="21" t="s">
        <v>230</v>
      </c>
      <c r="H6" s="20" t="s">
        <v>36</v>
      </c>
      <c r="I6" s="20" t="s">
        <v>36</v>
      </c>
      <c r="J6" s="8"/>
      <c r="K6" s="8" t="str">
        <f>"27,5"</f>
        <v>27,5</v>
      </c>
      <c r="L6" s="8" t="str">
        <f>"22,8525"</f>
        <v>22,8525</v>
      </c>
      <c r="M6" s="7" t="s">
        <v>284</v>
      </c>
    </row>
    <row r="7" spans="1:13">
      <c r="B7" s="5" t="s">
        <v>104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Лист5">
    <pageSetUpPr fitToPage="1"/>
  </sheetPr>
  <dimension ref="A1:U28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23.16406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9.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19.5" style="5" bestFit="1" customWidth="1"/>
    <col min="22" max="16384" width="9.1640625" style="3"/>
  </cols>
  <sheetData>
    <row r="1" spans="1:21" s="2" customFormat="1" ht="29" customHeight="1">
      <c r="A1" s="42" t="s">
        <v>254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5"/>
    </row>
    <row r="2" spans="1:21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9"/>
    </row>
    <row r="3" spans="1:21" s="1" customFormat="1" ht="12.75" customHeight="1">
      <c r="A3" s="50" t="s">
        <v>292</v>
      </c>
      <c r="B3" s="40" t="s">
        <v>0</v>
      </c>
      <c r="C3" s="52" t="s">
        <v>293</v>
      </c>
      <c r="D3" s="52" t="s">
        <v>6</v>
      </c>
      <c r="E3" s="34" t="s">
        <v>294</v>
      </c>
      <c r="F3" s="34" t="s">
        <v>5</v>
      </c>
      <c r="G3" s="34" t="s">
        <v>7</v>
      </c>
      <c r="H3" s="34"/>
      <c r="I3" s="34"/>
      <c r="J3" s="34"/>
      <c r="K3" s="34" t="s">
        <v>8</v>
      </c>
      <c r="L3" s="34"/>
      <c r="M3" s="34"/>
      <c r="N3" s="34"/>
      <c r="O3" s="34" t="s">
        <v>9</v>
      </c>
      <c r="P3" s="34"/>
      <c r="Q3" s="34"/>
      <c r="R3" s="34"/>
      <c r="S3" s="34" t="s">
        <v>1</v>
      </c>
      <c r="T3" s="34" t="s">
        <v>3</v>
      </c>
      <c r="U3" s="36" t="s">
        <v>2</v>
      </c>
    </row>
    <row r="4" spans="1:21" s="1" customFormat="1" ht="21" customHeight="1" thickBot="1">
      <c r="A4" s="51"/>
      <c r="B4" s="41"/>
      <c r="C4" s="35"/>
      <c r="D4" s="35"/>
      <c r="E4" s="35"/>
      <c r="F4" s="35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5"/>
      <c r="T4" s="35"/>
      <c r="U4" s="37"/>
    </row>
    <row r="5" spans="1:21" ht="16">
      <c r="A5" s="38" t="s">
        <v>10</v>
      </c>
      <c r="B5" s="38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</row>
    <row r="6" spans="1:21">
      <c r="A6" s="8" t="s">
        <v>103</v>
      </c>
      <c r="B6" s="7" t="s">
        <v>11</v>
      </c>
      <c r="C6" s="7" t="s">
        <v>274</v>
      </c>
      <c r="D6" s="7" t="s">
        <v>12</v>
      </c>
      <c r="E6" s="7" t="s">
        <v>298</v>
      </c>
      <c r="F6" s="7" t="s">
        <v>232</v>
      </c>
      <c r="G6" s="20" t="s">
        <v>13</v>
      </c>
      <c r="H6" s="20" t="s">
        <v>13</v>
      </c>
      <c r="I6" s="21" t="s">
        <v>13</v>
      </c>
      <c r="J6" s="8"/>
      <c r="K6" s="21" t="s">
        <v>14</v>
      </c>
      <c r="L6" s="21" t="s">
        <v>15</v>
      </c>
      <c r="M6" s="21" t="s">
        <v>13</v>
      </c>
      <c r="N6" s="8"/>
      <c r="O6" s="21" t="s">
        <v>16</v>
      </c>
      <c r="P6" s="21" t="s">
        <v>17</v>
      </c>
      <c r="Q6" s="21" t="s">
        <v>18</v>
      </c>
      <c r="R6" s="8"/>
      <c r="S6" s="8" t="str">
        <f>"150,0"</f>
        <v>150,0</v>
      </c>
      <c r="T6" s="8" t="str">
        <f>"294,1037"</f>
        <v>294,1037</v>
      </c>
      <c r="U6" s="7" t="s">
        <v>19</v>
      </c>
    </row>
    <row r="7" spans="1:21">
      <c r="B7" s="5" t="s">
        <v>104</v>
      </c>
    </row>
    <row r="8" spans="1:21" ht="16">
      <c r="A8" s="33" t="s">
        <v>20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spans="1:21">
      <c r="A9" s="8" t="s">
        <v>103</v>
      </c>
      <c r="B9" s="7" t="s">
        <v>21</v>
      </c>
      <c r="C9" s="7" t="s">
        <v>22</v>
      </c>
      <c r="D9" s="7" t="s">
        <v>23</v>
      </c>
      <c r="E9" s="7" t="s">
        <v>296</v>
      </c>
      <c r="F9" s="7" t="s">
        <v>235</v>
      </c>
      <c r="G9" s="21" t="s">
        <v>24</v>
      </c>
      <c r="H9" s="21" t="s">
        <v>25</v>
      </c>
      <c r="I9" s="20" t="s">
        <v>26</v>
      </c>
      <c r="J9" s="8"/>
      <c r="K9" s="21" t="s">
        <v>16</v>
      </c>
      <c r="L9" s="21" t="s">
        <v>27</v>
      </c>
      <c r="M9" s="20" t="s">
        <v>17</v>
      </c>
      <c r="N9" s="8"/>
      <c r="O9" s="21" t="s">
        <v>28</v>
      </c>
      <c r="P9" s="21" t="s">
        <v>29</v>
      </c>
      <c r="Q9" s="21" t="s">
        <v>30</v>
      </c>
      <c r="R9" s="8"/>
      <c r="S9" s="8" t="str">
        <f>"340,0"</f>
        <v>340,0</v>
      </c>
      <c r="T9" s="8" t="str">
        <f>"386,6140"</f>
        <v>386,6140</v>
      </c>
      <c r="U9" s="7" t="s">
        <v>277</v>
      </c>
    </row>
    <row r="10" spans="1:21">
      <c r="B10" s="5" t="s">
        <v>104</v>
      </c>
    </row>
    <row r="11" spans="1:21" ht="16">
      <c r="A11" s="33" t="s">
        <v>31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</row>
    <row r="12" spans="1:21">
      <c r="A12" s="8" t="s">
        <v>103</v>
      </c>
      <c r="B12" s="7" t="s">
        <v>32</v>
      </c>
      <c r="C12" s="7" t="s">
        <v>275</v>
      </c>
      <c r="D12" s="7" t="s">
        <v>33</v>
      </c>
      <c r="E12" s="7" t="s">
        <v>298</v>
      </c>
      <c r="F12" s="7" t="s">
        <v>232</v>
      </c>
      <c r="G12" s="21" t="s">
        <v>34</v>
      </c>
      <c r="H12" s="21" t="s">
        <v>35</v>
      </c>
      <c r="I12" s="20" t="s">
        <v>16</v>
      </c>
      <c r="J12" s="8"/>
      <c r="K12" s="21" t="s">
        <v>36</v>
      </c>
      <c r="L12" s="21" t="s">
        <v>14</v>
      </c>
      <c r="M12" s="21" t="s">
        <v>15</v>
      </c>
      <c r="N12" s="8"/>
      <c r="O12" s="21" t="s">
        <v>37</v>
      </c>
      <c r="P12" s="21" t="s">
        <v>38</v>
      </c>
      <c r="Q12" s="20" t="s">
        <v>39</v>
      </c>
      <c r="R12" s="8"/>
      <c r="S12" s="8" t="str">
        <f>"182,5"</f>
        <v>182,5</v>
      </c>
      <c r="T12" s="8" t="str">
        <f>"306,8121"</f>
        <v>306,8121</v>
      </c>
      <c r="U12" s="7" t="s">
        <v>19</v>
      </c>
    </row>
    <row r="13" spans="1:21">
      <c r="B13" s="5" t="s">
        <v>104</v>
      </c>
    </row>
    <row r="14" spans="1:21" ht="16">
      <c r="A14" s="33" t="s">
        <v>40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</row>
    <row r="15" spans="1:21">
      <c r="A15" s="10" t="s">
        <v>103</v>
      </c>
      <c r="B15" s="9" t="s">
        <v>41</v>
      </c>
      <c r="C15" s="9" t="s">
        <v>42</v>
      </c>
      <c r="D15" s="9" t="s">
        <v>43</v>
      </c>
      <c r="E15" s="9" t="s">
        <v>296</v>
      </c>
      <c r="F15" s="9" t="s">
        <v>236</v>
      </c>
      <c r="G15" s="22" t="s">
        <v>44</v>
      </c>
      <c r="H15" s="22" t="s">
        <v>45</v>
      </c>
      <c r="I15" s="22" t="s">
        <v>46</v>
      </c>
      <c r="J15" s="10"/>
      <c r="K15" s="22" t="s">
        <v>24</v>
      </c>
      <c r="L15" s="22" t="s">
        <v>47</v>
      </c>
      <c r="M15" s="22" t="s">
        <v>28</v>
      </c>
      <c r="N15" s="10"/>
      <c r="O15" s="22" t="s">
        <v>48</v>
      </c>
      <c r="P15" s="22" t="s">
        <v>49</v>
      </c>
      <c r="Q15" s="22" t="s">
        <v>50</v>
      </c>
      <c r="R15" s="10"/>
      <c r="S15" s="10" t="str">
        <f>"552,5"</f>
        <v>552,5</v>
      </c>
      <c r="T15" s="10" t="str">
        <f>"395,5348"</f>
        <v>395,5348</v>
      </c>
      <c r="U15" s="9" t="s">
        <v>51</v>
      </c>
    </row>
    <row r="16" spans="1:21">
      <c r="A16" s="12" t="s">
        <v>105</v>
      </c>
      <c r="B16" s="11" t="s">
        <v>52</v>
      </c>
      <c r="C16" s="11" t="s">
        <v>53</v>
      </c>
      <c r="D16" s="11" t="s">
        <v>54</v>
      </c>
      <c r="E16" s="11" t="s">
        <v>296</v>
      </c>
      <c r="F16" s="11" t="s">
        <v>234</v>
      </c>
      <c r="G16" s="23" t="s">
        <v>55</v>
      </c>
      <c r="H16" s="23" t="s">
        <v>56</v>
      </c>
      <c r="I16" s="23" t="s">
        <v>57</v>
      </c>
      <c r="J16" s="12"/>
      <c r="K16" s="23" t="s">
        <v>58</v>
      </c>
      <c r="L16" s="23" t="s">
        <v>24</v>
      </c>
      <c r="M16" s="24" t="s">
        <v>25</v>
      </c>
      <c r="N16" s="12"/>
      <c r="O16" s="23" t="s">
        <v>59</v>
      </c>
      <c r="P16" s="23" t="s">
        <v>60</v>
      </c>
      <c r="Q16" s="24" t="s">
        <v>61</v>
      </c>
      <c r="R16" s="12"/>
      <c r="S16" s="12" t="str">
        <f>"505,0"</f>
        <v>505,0</v>
      </c>
      <c r="T16" s="12" t="str">
        <f>"368,2965"</f>
        <v>368,2965</v>
      </c>
      <c r="U16" s="11" t="s">
        <v>291</v>
      </c>
    </row>
    <row r="17" spans="1:21">
      <c r="B17" s="5" t="s">
        <v>104</v>
      </c>
    </row>
    <row r="18" spans="1:21" ht="16">
      <c r="A18" s="33" t="s">
        <v>62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</row>
    <row r="19" spans="1:21">
      <c r="A19" s="8" t="s">
        <v>103</v>
      </c>
      <c r="B19" s="7" t="s">
        <v>63</v>
      </c>
      <c r="C19" s="7" t="s">
        <v>64</v>
      </c>
      <c r="D19" s="7" t="s">
        <v>65</v>
      </c>
      <c r="E19" s="7" t="s">
        <v>296</v>
      </c>
      <c r="F19" s="7" t="s">
        <v>234</v>
      </c>
      <c r="G19" s="21" t="s">
        <v>49</v>
      </c>
      <c r="H19" s="21" t="s">
        <v>66</v>
      </c>
      <c r="I19" s="21" t="s">
        <v>67</v>
      </c>
      <c r="J19" s="8"/>
      <c r="K19" s="21" t="s">
        <v>47</v>
      </c>
      <c r="L19" s="21" t="s">
        <v>68</v>
      </c>
      <c r="M19" s="8"/>
      <c r="N19" s="8"/>
      <c r="O19" s="21" t="s">
        <v>67</v>
      </c>
      <c r="P19" s="21" t="s">
        <v>69</v>
      </c>
      <c r="Q19" s="20" t="s">
        <v>70</v>
      </c>
      <c r="R19" s="8"/>
      <c r="S19" s="8" t="str">
        <f>"650,0"</f>
        <v>650,0</v>
      </c>
      <c r="T19" s="8" t="str">
        <f>"462,7350"</f>
        <v>462,7350</v>
      </c>
      <c r="U19" s="7" t="s">
        <v>278</v>
      </c>
    </row>
    <row r="20" spans="1:21">
      <c r="B20" s="5" t="s">
        <v>104</v>
      </c>
    </row>
    <row r="21" spans="1:21" ht="16">
      <c r="A21" s="33" t="s">
        <v>71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</row>
    <row r="22" spans="1:21">
      <c r="A22" s="10" t="s">
        <v>103</v>
      </c>
      <c r="B22" s="9" t="s">
        <v>72</v>
      </c>
      <c r="C22" s="9" t="s">
        <v>276</v>
      </c>
      <c r="D22" s="9" t="s">
        <v>73</v>
      </c>
      <c r="E22" s="9" t="s">
        <v>299</v>
      </c>
      <c r="F22" s="9" t="s">
        <v>232</v>
      </c>
      <c r="G22" s="22" t="s">
        <v>74</v>
      </c>
      <c r="H22" s="22" t="s">
        <v>61</v>
      </c>
      <c r="I22" s="22" t="s">
        <v>75</v>
      </c>
      <c r="J22" s="10"/>
      <c r="K22" s="22" t="s">
        <v>25</v>
      </c>
      <c r="L22" s="22" t="s">
        <v>28</v>
      </c>
      <c r="M22" s="22" t="s">
        <v>76</v>
      </c>
      <c r="N22" s="10"/>
      <c r="O22" s="22" t="s">
        <v>49</v>
      </c>
      <c r="P22" s="25" t="s">
        <v>66</v>
      </c>
      <c r="Q22" s="25" t="s">
        <v>66</v>
      </c>
      <c r="R22" s="10"/>
      <c r="S22" s="10" t="str">
        <f>"595,0"</f>
        <v>595,0</v>
      </c>
      <c r="T22" s="10" t="str">
        <f>"390,1415"</f>
        <v>390,1415</v>
      </c>
      <c r="U22" s="9" t="s">
        <v>19</v>
      </c>
    </row>
    <row r="23" spans="1:21">
      <c r="A23" s="14" t="s">
        <v>103</v>
      </c>
      <c r="B23" s="13" t="s">
        <v>77</v>
      </c>
      <c r="C23" s="13" t="s">
        <v>78</v>
      </c>
      <c r="D23" s="13" t="s">
        <v>79</v>
      </c>
      <c r="E23" s="13" t="s">
        <v>296</v>
      </c>
      <c r="F23" s="13" t="s">
        <v>238</v>
      </c>
      <c r="G23" s="26" t="s">
        <v>80</v>
      </c>
      <c r="H23" s="26" t="s">
        <v>48</v>
      </c>
      <c r="I23" s="26" t="s">
        <v>49</v>
      </c>
      <c r="J23" s="14"/>
      <c r="K23" s="26" t="s">
        <v>55</v>
      </c>
      <c r="L23" s="26" t="s">
        <v>56</v>
      </c>
      <c r="M23" s="26" t="s">
        <v>81</v>
      </c>
      <c r="N23" s="14"/>
      <c r="O23" s="26" t="s">
        <v>69</v>
      </c>
      <c r="P23" s="26" t="s">
        <v>82</v>
      </c>
      <c r="Q23" s="26" t="s">
        <v>83</v>
      </c>
      <c r="R23" s="14"/>
      <c r="S23" s="14" t="str">
        <f>"692,5"</f>
        <v>692,5</v>
      </c>
      <c r="T23" s="14" t="str">
        <f>"442,3690"</f>
        <v>442,3690</v>
      </c>
      <c r="U23" s="13" t="s">
        <v>291</v>
      </c>
    </row>
    <row r="24" spans="1:21">
      <c r="A24" s="12" t="s">
        <v>105</v>
      </c>
      <c r="B24" s="11" t="s">
        <v>72</v>
      </c>
      <c r="C24" s="11" t="s">
        <v>84</v>
      </c>
      <c r="D24" s="11" t="s">
        <v>73</v>
      </c>
      <c r="E24" s="11" t="s">
        <v>296</v>
      </c>
      <c r="F24" s="11" t="s">
        <v>232</v>
      </c>
      <c r="G24" s="23" t="s">
        <v>74</v>
      </c>
      <c r="H24" s="23" t="s">
        <v>61</v>
      </c>
      <c r="I24" s="23" t="s">
        <v>75</v>
      </c>
      <c r="J24" s="12"/>
      <c r="K24" s="23" t="s">
        <v>25</v>
      </c>
      <c r="L24" s="23" t="s">
        <v>28</v>
      </c>
      <c r="M24" s="23" t="s">
        <v>76</v>
      </c>
      <c r="N24" s="12"/>
      <c r="O24" s="23" t="s">
        <v>49</v>
      </c>
      <c r="P24" s="24" t="s">
        <v>66</v>
      </c>
      <c r="Q24" s="24" t="s">
        <v>66</v>
      </c>
      <c r="R24" s="12"/>
      <c r="S24" s="12" t="str">
        <f>"595,0"</f>
        <v>595,0</v>
      </c>
      <c r="T24" s="12" t="str">
        <f>"390,1415"</f>
        <v>390,1415</v>
      </c>
      <c r="U24" s="11" t="s">
        <v>19</v>
      </c>
    </row>
    <row r="25" spans="1:21">
      <c r="B25" s="5" t="s">
        <v>104</v>
      </c>
    </row>
    <row r="26" spans="1:21" ht="16">
      <c r="A26" s="33" t="s">
        <v>85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</row>
    <row r="27" spans="1:21">
      <c r="A27" s="8" t="s">
        <v>103</v>
      </c>
      <c r="B27" s="7" t="s">
        <v>86</v>
      </c>
      <c r="C27" s="7" t="s">
        <v>87</v>
      </c>
      <c r="D27" s="7" t="s">
        <v>88</v>
      </c>
      <c r="E27" s="7" t="s">
        <v>296</v>
      </c>
      <c r="F27" s="7" t="s">
        <v>232</v>
      </c>
      <c r="G27" s="21" t="s">
        <v>89</v>
      </c>
      <c r="H27" s="21" t="s">
        <v>90</v>
      </c>
      <c r="I27" s="20" t="s">
        <v>60</v>
      </c>
      <c r="J27" s="8"/>
      <c r="K27" s="21" t="s">
        <v>91</v>
      </c>
      <c r="L27" s="21" t="s">
        <v>92</v>
      </c>
      <c r="M27" s="20" t="s">
        <v>93</v>
      </c>
      <c r="N27" s="8"/>
      <c r="O27" s="21" t="s">
        <v>49</v>
      </c>
      <c r="P27" s="21" t="s">
        <v>66</v>
      </c>
      <c r="Q27" s="20" t="s">
        <v>94</v>
      </c>
      <c r="R27" s="8"/>
      <c r="S27" s="8" t="str">
        <f>"607,5"</f>
        <v>607,5</v>
      </c>
      <c r="T27" s="8" t="str">
        <f>"378,5940"</f>
        <v>378,5940</v>
      </c>
      <c r="U27" s="7" t="s">
        <v>291</v>
      </c>
    </row>
    <row r="28" spans="1:21">
      <c r="B28" s="5" t="s">
        <v>104</v>
      </c>
    </row>
  </sheetData>
  <mergeCells count="20">
    <mergeCell ref="S3:S4"/>
    <mergeCell ref="T3:T4"/>
    <mergeCell ref="A1:U2"/>
    <mergeCell ref="G3:J3"/>
    <mergeCell ref="K3:N3"/>
    <mergeCell ref="O3:R3"/>
    <mergeCell ref="A3:A4"/>
    <mergeCell ref="C3:C4"/>
    <mergeCell ref="D3:D4"/>
    <mergeCell ref="U3:U4"/>
    <mergeCell ref="F3:F4"/>
    <mergeCell ref="A21:R21"/>
    <mergeCell ref="A26:R26"/>
    <mergeCell ref="B3:B4"/>
    <mergeCell ref="A5:R5"/>
    <mergeCell ref="A8:R8"/>
    <mergeCell ref="A11:R11"/>
    <mergeCell ref="A14:R14"/>
    <mergeCell ref="A18:R18"/>
    <mergeCell ref="E3:E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U10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17.832031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9.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27.1640625" style="5" bestFit="1" customWidth="1"/>
    <col min="22" max="16384" width="9.1640625" style="3"/>
  </cols>
  <sheetData>
    <row r="1" spans="1:21" s="2" customFormat="1" ht="29" customHeight="1">
      <c r="A1" s="42" t="s">
        <v>251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5"/>
    </row>
    <row r="2" spans="1:21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9"/>
    </row>
    <row r="3" spans="1:21" s="1" customFormat="1" ht="12.75" customHeight="1">
      <c r="A3" s="50" t="s">
        <v>292</v>
      </c>
      <c r="B3" s="40" t="s">
        <v>0</v>
      </c>
      <c r="C3" s="52" t="s">
        <v>293</v>
      </c>
      <c r="D3" s="52" t="s">
        <v>6</v>
      </c>
      <c r="E3" s="34" t="s">
        <v>294</v>
      </c>
      <c r="F3" s="34" t="s">
        <v>5</v>
      </c>
      <c r="G3" s="34" t="s">
        <v>7</v>
      </c>
      <c r="H3" s="34"/>
      <c r="I3" s="34"/>
      <c r="J3" s="34"/>
      <c r="K3" s="34" t="s">
        <v>8</v>
      </c>
      <c r="L3" s="34"/>
      <c r="M3" s="34"/>
      <c r="N3" s="34"/>
      <c r="O3" s="34" t="s">
        <v>9</v>
      </c>
      <c r="P3" s="34"/>
      <c r="Q3" s="34"/>
      <c r="R3" s="34"/>
      <c r="S3" s="34" t="s">
        <v>1</v>
      </c>
      <c r="T3" s="34" t="s">
        <v>3</v>
      </c>
      <c r="U3" s="36" t="s">
        <v>2</v>
      </c>
    </row>
    <row r="4" spans="1:21" s="1" customFormat="1" ht="21" customHeight="1" thickBot="1">
      <c r="A4" s="51"/>
      <c r="B4" s="41"/>
      <c r="C4" s="35"/>
      <c r="D4" s="35"/>
      <c r="E4" s="35"/>
      <c r="F4" s="35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5"/>
      <c r="T4" s="35"/>
      <c r="U4" s="37"/>
    </row>
    <row r="5" spans="1:21" ht="16">
      <c r="A5" s="38" t="s">
        <v>164</v>
      </c>
      <c r="B5" s="38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</row>
    <row r="6" spans="1:21">
      <c r="A6" s="8" t="s">
        <v>103</v>
      </c>
      <c r="B6" s="7" t="s">
        <v>165</v>
      </c>
      <c r="C6" s="7" t="s">
        <v>270</v>
      </c>
      <c r="D6" s="7" t="s">
        <v>166</v>
      </c>
      <c r="E6" s="7" t="s">
        <v>300</v>
      </c>
      <c r="F6" s="7" t="s">
        <v>234</v>
      </c>
      <c r="G6" s="21" t="s">
        <v>37</v>
      </c>
      <c r="H6" s="21" t="s">
        <v>167</v>
      </c>
      <c r="I6" s="21" t="s">
        <v>113</v>
      </c>
      <c r="J6" s="8"/>
      <c r="K6" s="21" t="s">
        <v>15</v>
      </c>
      <c r="L6" s="20" t="s">
        <v>168</v>
      </c>
      <c r="M6" s="21" t="s">
        <v>168</v>
      </c>
      <c r="N6" s="8"/>
      <c r="O6" s="20" t="s">
        <v>39</v>
      </c>
      <c r="P6" s="21" t="s">
        <v>39</v>
      </c>
      <c r="Q6" s="21" t="s">
        <v>140</v>
      </c>
      <c r="R6" s="8"/>
      <c r="S6" s="8" t="str">
        <f>"245,0"</f>
        <v>245,0</v>
      </c>
      <c r="T6" s="8" t="str">
        <f>"353,2806"</f>
        <v>353,2806</v>
      </c>
      <c r="U6" s="7" t="s">
        <v>278</v>
      </c>
    </row>
    <row r="7" spans="1:21">
      <c r="B7" s="5" t="s">
        <v>104</v>
      </c>
    </row>
    <row r="8" spans="1:21" ht="16">
      <c r="A8" s="33" t="s">
        <v>85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spans="1:21">
      <c r="A9" s="8" t="s">
        <v>103</v>
      </c>
      <c r="B9" s="7" t="s">
        <v>169</v>
      </c>
      <c r="C9" s="7" t="s">
        <v>170</v>
      </c>
      <c r="D9" s="7" t="s">
        <v>171</v>
      </c>
      <c r="E9" s="7" t="s">
        <v>296</v>
      </c>
      <c r="F9" s="7" t="s">
        <v>234</v>
      </c>
      <c r="G9" s="21" t="s">
        <v>74</v>
      </c>
      <c r="H9" s="21" t="s">
        <v>129</v>
      </c>
      <c r="I9" s="21" t="s">
        <v>145</v>
      </c>
      <c r="J9" s="8"/>
      <c r="K9" s="21" t="s">
        <v>28</v>
      </c>
      <c r="L9" s="21" t="s">
        <v>68</v>
      </c>
      <c r="M9" s="20" t="s">
        <v>29</v>
      </c>
      <c r="N9" s="8"/>
      <c r="O9" s="21" t="s">
        <v>172</v>
      </c>
      <c r="P9" s="21" t="s">
        <v>70</v>
      </c>
      <c r="Q9" s="21" t="s">
        <v>173</v>
      </c>
      <c r="R9" s="8"/>
      <c r="S9" s="8" t="str">
        <f>"627,5"</f>
        <v>627,5</v>
      </c>
      <c r="T9" s="8" t="str">
        <f>"389,9285"</f>
        <v>389,9285</v>
      </c>
      <c r="U9" s="7" t="s">
        <v>291</v>
      </c>
    </row>
    <row r="10" spans="1:21">
      <c r="B10" s="5" t="s">
        <v>104</v>
      </c>
    </row>
  </sheetData>
  <mergeCells count="15"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8:R8"/>
    <mergeCell ref="B3:B4"/>
    <mergeCell ref="S3:S4"/>
    <mergeCell ref="T3:T4"/>
    <mergeCell ref="U3:U4"/>
    <mergeCell ref="A5:R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U17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18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9.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29" bestFit="1" customWidth="1"/>
    <col min="20" max="20" width="8.5" style="6" bestFit="1" customWidth="1"/>
    <col min="21" max="21" width="17.83203125" style="5" bestFit="1" customWidth="1"/>
    <col min="22" max="16384" width="9.1640625" style="3"/>
  </cols>
  <sheetData>
    <row r="1" spans="1:21" s="2" customFormat="1" ht="29" customHeight="1">
      <c r="A1" s="42" t="s">
        <v>252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5"/>
    </row>
    <row r="2" spans="1:21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9"/>
    </row>
    <row r="3" spans="1:21" s="1" customFormat="1" ht="12.75" customHeight="1">
      <c r="A3" s="50" t="s">
        <v>292</v>
      </c>
      <c r="B3" s="40" t="s">
        <v>0</v>
      </c>
      <c r="C3" s="52" t="s">
        <v>293</v>
      </c>
      <c r="D3" s="52" t="s">
        <v>6</v>
      </c>
      <c r="E3" s="34" t="s">
        <v>294</v>
      </c>
      <c r="F3" s="34" t="s">
        <v>5</v>
      </c>
      <c r="G3" s="34" t="s">
        <v>7</v>
      </c>
      <c r="H3" s="34"/>
      <c r="I3" s="34"/>
      <c r="J3" s="34"/>
      <c r="K3" s="34" t="s">
        <v>8</v>
      </c>
      <c r="L3" s="34"/>
      <c r="M3" s="34"/>
      <c r="N3" s="34"/>
      <c r="O3" s="34" t="s">
        <v>9</v>
      </c>
      <c r="P3" s="34"/>
      <c r="Q3" s="34"/>
      <c r="R3" s="34"/>
      <c r="S3" s="53" t="s">
        <v>1</v>
      </c>
      <c r="T3" s="34" t="s">
        <v>3</v>
      </c>
      <c r="U3" s="36" t="s">
        <v>2</v>
      </c>
    </row>
    <row r="4" spans="1:21" s="1" customFormat="1" ht="21" customHeight="1" thickBot="1">
      <c r="A4" s="51"/>
      <c r="B4" s="41"/>
      <c r="C4" s="35"/>
      <c r="D4" s="35"/>
      <c r="E4" s="35"/>
      <c r="F4" s="35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4"/>
      <c r="T4" s="35"/>
      <c r="U4" s="37"/>
    </row>
    <row r="5" spans="1:21" ht="16">
      <c r="A5" s="38" t="s">
        <v>62</v>
      </c>
      <c r="B5" s="38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</row>
    <row r="6" spans="1:21">
      <c r="A6" s="8" t="s">
        <v>103</v>
      </c>
      <c r="B6" s="7" t="s">
        <v>147</v>
      </c>
      <c r="C6" s="7" t="s">
        <v>148</v>
      </c>
      <c r="D6" s="7" t="s">
        <v>149</v>
      </c>
      <c r="E6" s="7" t="s">
        <v>296</v>
      </c>
      <c r="F6" s="7" t="s">
        <v>235</v>
      </c>
      <c r="G6" s="21" t="s">
        <v>129</v>
      </c>
      <c r="H6" s="20" t="s">
        <v>136</v>
      </c>
      <c r="I6" s="20" t="s">
        <v>49</v>
      </c>
      <c r="J6" s="8"/>
      <c r="K6" s="21" t="s">
        <v>47</v>
      </c>
      <c r="L6" s="21" t="s">
        <v>28</v>
      </c>
      <c r="M6" s="21" t="s">
        <v>68</v>
      </c>
      <c r="N6" s="8"/>
      <c r="O6" s="21" t="s">
        <v>129</v>
      </c>
      <c r="P6" s="21" t="s">
        <v>136</v>
      </c>
      <c r="Q6" s="21" t="s">
        <v>49</v>
      </c>
      <c r="R6" s="8"/>
      <c r="S6" s="30" t="str">
        <f>"580,0"</f>
        <v>580,0</v>
      </c>
      <c r="T6" s="8" t="str">
        <f>"392,6020"</f>
        <v>392,6020</v>
      </c>
      <c r="U6" s="7" t="s">
        <v>281</v>
      </c>
    </row>
    <row r="7" spans="1:21">
      <c r="B7" s="5" t="s">
        <v>104</v>
      </c>
    </row>
    <row r="8" spans="1:21" ht="16">
      <c r="A8" s="33" t="s">
        <v>71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spans="1:21">
      <c r="A9" s="8" t="s">
        <v>163</v>
      </c>
      <c r="B9" s="7" t="s">
        <v>150</v>
      </c>
      <c r="C9" s="7" t="s">
        <v>151</v>
      </c>
      <c r="D9" s="7" t="s">
        <v>152</v>
      </c>
      <c r="E9" s="7" t="s">
        <v>296</v>
      </c>
      <c r="F9" s="7" t="s">
        <v>153</v>
      </c>
      <c r="G9" s="20" t="s">
        <v>67</v>
      </c>
      <c r="H9" s="20" t="s">
        <v>67</v>
      </c>
      <c r="I9" s="20" t="s">
        <v>69</v>
      </c>
      <c r="J9" s="8"/>
      <c r="K9" s="20"/>
      <c r="L9" s="8"/>
      <c r="M9" s="8"/>
      <c r="N9" s="8"/>
      <c r="O9" s="20"/>
      <c r="P9" s="8"/>
      <c r="Q9" s="8"/>
      <c r="R9" s="8"/>
      <c r="S9" s="30">
        <v>0</v>
      </c>
      <c r="T9" s="8" t="str">
        <f>"0,0000"</f>
        <v>0,0000</v>
      </c>
      <c r="U9" s="7" t="s">
        <v>282</v>
      </c>
    </row>
    <row r="10" spans="1:21">
      <c r="B10" s="5" t="s">
        <v>104</v>
      </c>
    </row>
    <row r="11" spans="1:21" ht="16">
      <c r="A11" s="33" t="s">
        <v>85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</row>
    <row r="12" spans="1:21">
      <c r="A12" s="10" t="s">
        <v>103</v>
      </c>
      <c r="B12" s="9" t="s">
        <v>154</v>
      </c>
      <c r="C12" s="9" t="s">
        <v>155</v>
      </c>
      <c r="D12" s="9" t="s">
        <v>156</v>
      </c>
      <c r="E12" s="9" t="s">
        <v>296</v>
      </c>
      <c r="F12" s="9" t="s">
        <v>234</v>
      </c>
      <c r="G12" s="22" t="s">
        <v>69</v>
      </c>
      <c r="H12" s="25" t="s">
        <v>157</v>
      </c>
      <c r="I12" s="22" t="s">
        <v>157</v>
      </c>
      <c r="J12" s="10"/>
      <c r="K12" s="22" t="s">
        <v>47</v>
      </c>
      <c r="L12" s="25" t="s">
        <v>68</v>
      </c>
      <c r="M12" s="22" t="s">
        <v>68</v>
      </c>
      <c r="N12" s="10"/>
      <c r="O12" s="22" t="s">
        <v>66</v>
      </c>
      <c r="P12" s="22" t="s">
        <v>67</v>
      </c>
      <c r="Q12" s="25" t="s">
        <v>69</v>
      </c>
      <c r="R12" s="10"/>
      <c r="S12" s="31" t="str">
        <f>"660,0"</f>
        <v>660,0</v>
      </c>
      <c r="T12" s="10" t="str">
        <f>"403,3260"</f>
        <v>403,3260</v>
      </c>
      <c r="U12" s="9" t="s">
        <v>291</v>
      </c>
    </row>
    <row r="13" spans="1:21">
      <c r="A13" s="12" t="s">
        <v>103</v>
      </c>
      <c r="B13" s="11" t="s">
        <v>158</v>
      </c>
      <c r="C13" s="11" t="s">
        <v>271</v>
      </c>
      <c r="D13" s="11" t="s">
        <v>159</v>
      </c>
      <c r="E13" s="11" t="s">
        <v>301</v>
      </c>
      <c r="F13" s="11" t="s">
        <v>235</v>
      </c>
      <c r="G13" s="24" t="s">
        <v>46</v>
      </c>
      <c r="H13" s="23" t="s">
        <v>46</v>
      </c>
      <c r="I13" s="24" t="s">
        <v>89</v>
      </c>
      <c r="J13" s="12"/>
      <c r="K13" s="24" t="s">
        <v>25</v>
      </c>
      <c r="L13" s="23" t="s">
        <v>25</v>
      </c>
      <c r="M13" s="24" t="s">
        <v>26</v>
      </c>
      <c r="N13" s="12"/>
      <c r="O13" s="23" t="s">
        <v>46</v>
      </c>
      <c r="P13" s="24" t="s">
        <v>89</v>
      </c>
      <c r="Q13" s="12"/>
      <c r="R13" s="12"/>
      <c r="S13" s="32" t="str">
        <f>"485,0"</f>
        <v>485,0</v>
      </c>
      <c r="T13" s="12" t="str">
        <f>"366,3147"</f>
        <v>366,3147</v>
      </c>
      <c r="U13" s="11" t="s">
        <v>281</v>
      </c>
    </row>
    <row r="14" spans="1:21">
      <c r="B14" s="5" t="s">
        <v>104</v>
      </c>
    </row>
    <row r="15" spans="1:21" ht="16">
      <c r="A15" s="33" t="s">
        <v>141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</row>
    <row r="16" spans="1:21">
      <c r="A16" s="8" t="s">
        <v>103</v>
      </c>
      <c r="B16" s="7" t="s">
        <v>160</v>
      </c>
      <c r="C16" s="7" t="s">
        <v>272</v>
      </c>
      <c r="D16" s="7" t="s">
        <v>161</v>
      </c>
      <c r="E16" s="7" t="s">
        <v>300</v>
      </c>
      <c r="F16" s="7" t="s">
        <v>234</v>
      </c>
      <c r="G16" s="20" t="s">
        <v>67</v>
      </c>
      <c r="H16" s="20" t="s">
        <v>67</v>
      </c>
      <c r="I16" s="21" t="s">
        <v>67</v>
      </c>
      <c r="J16" s="8"/>
      <c r="K16" s="21" t="s">
        <v>91</v>
      </c>
      <c r="L16" s="20" t="s">
        <v>55</v>
      </c>
      <c r="M16" s="21" t="s">
        <v>92</v>
      </c>
      <c r="N16" s="8"/>
      <c r="O16" s="21" t="s">
        <v>69</v>
      </c>
      <c r="P16" s="21" t="s">
        <v>82</v>
      </c>
      <c r="Q16" s="20" t="s">
        <v>162</v>
      </c>
      <c r="R16" s="8"/>
      <c r="S16" s="30" t="str">
        <f>"687,5"</f>
        <v>687,5</v>
      </c>
      <c r="T16" s="8" t="str">
        <f>"472,3199"</f>
        <v>472,3199</v>
      </c>
      <c r="U16" s="7" t="s">
        <v>291</v>
      </c>
    </row>
    <row r="17" spans="2:2">
      <c r="B17" s="5" t="s">
        <v>104</v>
      </c>
    </row>
  </sheetData>
  <mergeCells count="17"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8:R8"/>
    <mergeCell ref="A11:R11"/>
    <mergeCell ref="A15:R15"/>
    <mergeCell ref="B3:B4"/>
    <mergeCell ref="S3:S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1.33203125" style="5" customWidth="1"/>
    <col min="3" max="3" width="26.5" style="5" bestFit="1" customWidth="1"/>
    <col min="4" max="4" width="21.5" style="5" bestFit="1" customWidth="1"/>
    <col min="5" max="5" width="10.5" style="5" bestFit="1" customWidth="1"/>
    <col min="6" max="6" width="26.832031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2.6640625" style="5" customWidth="1"/>
    <col min="14" max="16384" width="9.1640625" style="3"/>
  </cols>
  <sheetData>
    <row r="1" spans="1:13" s="2" customFormat="1" ht="29" customHeight="1">
      <c r="A1" s="42" t="s">
        <v>246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>
      <c r="A3" s="50" t="s">
        <v>292</v>
      </c>
      <c r="B3" s="40" t="s">
        <v>0</v>
      </c>
      <c r="C3" s="52" t="s">
        <v>293</v>
      </c>
      <c r="D3" s="52" t="s">
        <v>6</v>
      </c>
      <c r="E3" s="34" t="s">
        <v>294</v>
      </c>
      <c r="F3" s="34" t="s">
        <v>5</v>
      </c>
      <c r="G3" s="34" t="s">
        <v>7</v>
      </c>
      <c r="H3" s="34"/>
      <c r="I3" s="34"/>
      <c r="J3" s="34"/>
      <c r="K3" s="34" t="s">
        <v>189</v>
      </c>
      <c r="L3" s="34" t="s">
        <v>3</v>
      </c>
      <c r="M3" s="36" t="s">
        <v>2</v>
      </c>
    </row>
    <row r="4" spans="1:13" s="1" customFormat="1" ht="21" customHeight="1" thickBot="1">
      <c r="A4" s="51"/>
      <c r="B4" s="41"/>
      <c r="C4" s="35"/>
      <c r="D4" s="35"/>
      <c r="E4" s="35"/>
      <c r="F4" s="35"/>
      <c r="G4" s="4">
        <v>1</v>
      </c>
      <c r="H4" s="4">
        <v>2</v>
      </c>
      <c r="I4" s="4">
        <v>3</v>
      </c>
      <c r="J4" s="4" t="s">
        <v>4</v>
      </c>
      <c r="K4" s="35"/>
      <c r="L4" s="35"/>
      <c r="M4" s="37"/>
    </row>
    <row r="5" spans="1:13" ht="16">
      <c r="A5" s="38" t="s">
        <v>71</v>
      </c>
      <c r="B5" s="38"/>
      <c r="C5" s="39"/>
      <c r="D5" s="39"/>
      <c r="E5" s="39"/>
      <c r="F5" s="39"/>
      <c r="G5" s="39"/>
      <c r="H5" s="39"/>
      <c r="I5" s="39"/>
      <c r="J5" s="39"/>
    </row>
    <row r="6" spans="1:13">
      <c r="A6" s="8" t="s">
        <v>103</v>
      </c>
      <c r="B6" s="7" t="s">
        <v>125</v>
      </c>
      <c r="C6" s="7" t="s">
        <v>126</v>
      </c>
      <c r="D6" s="7" t="s">
        <v>127</v>
      </c>
      <c r="E6" s="7" t="s">
        <v>295</v>
      </c>
      <c r="F6" s="7" t="s">
        <v>235</v>
      </c>
      <c r="G6" s="21" t="s">
        <v>89</v>
      </c>
      <c r="H6" s="20" t="s">
        <v>74</v>
      </c>
      <c r="I6" s="20" t="s">
        <v>74</v>
      </c>
      <c r="J6" s="8"/>
      <c r="K6" s="8" t="str">
        <f>"190,0"</f>
        <v>190,0</v>
      </c>
      <c r="L6" s="8" t="str">
        <f>"122,4930"</f>
        <v>122,4930</v>
      </c>
      <c r="M6" s="7" t="s">
        <v>280</v>
      </c>
    </row>
    <row r="7" spans="1:13">
      <c r="B7" s="5" t="s">
        <v>104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29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2.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0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0" style="5" customWidth="1"/>
    <col min="14" max="16384" width="9.1640625" style="3"/>
  </cols>
  <sheetData>
    <row r="1" spans="1:13" s="2" customFormat="1" ht="29" customHeight="1">
      <c r="A1" s="42" t="s">
        <v>249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>
      <c r="A3" s="50" t="s">
        <v>292</v>
      </c>
      <c r="B3" s="40" t="s">
        <v>0</v>
      </c>
      <c r="C3" s="52" t="s">
        <v>293</v>
      </c>
      <c r="D3" s="52" t="s">
        <v>6</v>
      </c>
      <c r="E3" s="34" t="s">
        <v>294</v>
      </c>
      <c r="F3" s="34" t="s">
        <v>5</v>
      </c>
      <c r="G3" s="34" t="s">
        <v>8</v>
      </c>
      <c r="H3" s="34"/>
      <c r="I3" s="34"/>
      <c r="J3" s="34"/>
      <c r="K3" s="34" t="s">
        <v>189</v>
      </c>
      <c r="L3" s="34" t="s">
        <v>3</v>
      </c>
      <c r="M3" s="36" t="s">
        <v>2</v>
      </c>
    </row>
    <row r="4" spans="1:13" s="1" customFormat="1" ht="21" customHeight="1" thickBot="1">
      <c r="A4" s="51"/>
      <c r="B4" s="41"/>
      <c r="C4" s="35"/>
      <c r="D4" s="35"/>
      <c r="E4" s="35"/>
      <c r="F4" s="35"/>
      <c r="G4" s="4">
        <v>1</v>
      </c>
      <c r="H4" s="4">
        <v>2</v>
      </c>
      <c r="I4" s="4">
        <v>3</v>
      </c>
      <c r="J4" s="4" t="s">
        <v>4</v>
      </c>
      <c r="K4" s="35"/>
      <c r="L4" s="35"/>
      <c r="M4" s="37"/>
    </row>
    <row r="5" spans="1:13" ht="16">
      <c r="A5" s="38" t="s">
        <v>20</v>
      </c>
      <c r="B5" s="38"/>
      <c r="C5" s="39"/>
      <c r="D5" s="39"/>
      <c r="E5" s="39"/>
      <c r="F5" s="39"/>
      <c r="G5" s="39"/>
      <c r="H5" s="39"/>
      <c r="I5" s="39"/>
      <c r="J5" s="39"/>
    </row>
    <row r="6" spans="1:13">
      <c r="A6" s="8" t="s">
        <v>103</v>
      </c>
      <c r="B6" s="7" t="s">
        <v>190</v>
      </c>
      <c r="C6" s="7" t="s">
        <v>191</v>
      </c>
      <c r="D6" s="7" t="s">
        <v>192</v>
      </c>
      <c r="E6" s="7" t="s">
        <v>296</v>
      </c>
      <c r="F6" s="7" t="s">
        <v>232</v>
      </c>
      <c r="G6" s="21" t="s">
        <v>111</v>
      </c>
      <c r="H6" s="21" t="s">
        <v>35</v>
      </c>
      <c r="I6" s="21" t="s">
        <v>193</v>
      </c>
      <c r="J6" s="8"/>
      <c r="K6" s="8" t="str">
        <f>"57,5"</f>
        <v>57,5</v>
      </c>
      <c r="L6" s="8" t="str">
        <f>"66,6310"</f>
        <v>66,6310</v>
      </c>
      <c r="M6" s="7" t="s">
        <v>291</v>
      </c>
    </row>
    <row r="7" spans="1:13">
      <c r="B7" s="5" t="s">
        <v>104</v>
      </c>
    </row>
    <row r="8" spans="1:13" ht="16">
      <c r="A8" s="33" t="s">
        <v>40</v>
      </c>
      <c r="B8" s="33"/>
      <c r="C8" s="33"/>
      <c r="D8" s="33"/>
      <c r="E8" s="33"/>
      <c r="F8" s="33"/>
      <c r="G8" s="33"/>
      <c r="H8" s="33"/>
      <c r="I8" s="33"/>
      <c r="J8" s="33"/>
    </row>
    <row r="9" spans="1:13">
      <c r="A9" s="8" t="s">
        <v>103</v>
      </c>
      <c r="B9" s="7" t="s">
        <v>194</v>
      </c>
      <c r="C9" s="7" t="s">
        <v>261</v>
      </c>
      <c r="D9" s="7" t="s">
        <v>195</v>
      </c>
      <c r="E9" s="7" t="s">
        <v>301</v>
      </c>
      <c r="F9" s="7" t="s">
        <v>234</v>
      </c>
      <c r="G9" s="21" t="s">
        <v>25</v>
      </c>
      <c r="H9" s="21" t="s">
        <v>47</v>
      </c>
      <c r="I9" s="20" t="s">
        <v>28</v>
      </c>
      <c r="J9" s="8"/>
      <c r="K9" s="8" t="str">
        <f>"130,0"</f>
        <v>130,0</v>
      </c>
      <c r="L9" s="8" t="str">
        <f>"112,7555"</f>
        <v>112,7555</v>
      </c>
      <c r="M9" s="7" t="s">
        <v>284</v>
      </c>
    </row>
    <row r="10" spans="1:13">
      <c r="B10" s="5" t="s">
        <v>104</v>
      </c>
    </row>
    <row r="11" spans="1:13" ht="16">
      <c r="A11" s="33" t="s">
        <v>71</v>
      </c>
      <c r="B11" s="33"/>
      <c r="C11" s="33"/>
      <c r="D11" s="33"/>
      <c r="E11" s="33"/>
      <c r="F11" s="33"/>
      <c r="G11" s="33"/>
      <c r="H11" s="33"/>
      <c r="I11" s="33"/>
      <c r="J11" s="33"/>
    </row>
    <row r="12" spans="1:13">
      <c r="A12" s="10" t="s">
        <v>103</v>
      </c>
      <c r="B12" s="9" t="s">
        <v>196</v>
      </c>
      <c r="C12" s="9" t="s">
        <v>197</v>
      </c>
      <c r="D12" s="9" t="s">
        <v>198</v>
      </c>
      <c r="E12" s="9" t="s">
        <v>296</v>
      </c>
      <c r="F12" s="9" t="s">
        <v>234</v>
      </c>
      <c r="G12" s="22" t="s">
        <v>28</v>
      </c>
      <c r="H12" s="22" t="s">
        <v>68</v>
      </c>
      <c r="I12" s="25" t="s">
        <v>29</v>
      </c>
      <c r="J12" s="10"/>
      <c r="K12" s="10" t="str">
        <f>"140,0"</f>
        <v>140,0</v>
      </c>
      <c r="L12" s="10" t="str">
        <f>"89,4740"</f>
        <v>89,4740</v>
      </c>
      <c r="M12" s="9" t="s">
        <v>51</v>
      </c>
    </row>
    <row r="13" spans="1:13">
      <c r="A13" s="14" t="s">
        <v>103</v>
      </c>
      <c r="B13" s="13" t="s">
        <v>199</v>
      </c>
      <c r="C13" s="13" t="s">
        <v>262</v>
      </c>
      <c r="D13" s="13" t="s">
        <v>200</v>
      </c>
      <c r="E13" s="13" t="s">
        <v>302</v>
      </c>
      <c r="F13" s="13" t="s">
        <v>234</v>
      </c>
      <c r="G13" s="26" t="s">
        <v>68</v>
      </c>
      <c r="H13" s="26" t="s">
        <v>29</v>
      </c>
      <c r="I13" s="27" t="s">
        <v>201</v>
      </c>
      <c r="J13" s="14"/>
      <c r="K13" s="14" t="str">
        <f>"145,0"</f>
        <v>145,0</v>
      </c>
      <c r="L13" s="14" t="str">
        <f>"95,0185"</f>
        <v>95,0185</v>
      </c>
      <c r="M13" s="13" t="s">
        <v>285</v>
      </c>
    </row>
    <row r="14" spans="1:13">
      <c r="A14" s="14" t="s">
        <v>105</v>
      </c>
      <c r="B14" s="13" t="s">
        <v>202</v>
      </c>
      <c r="C14" s="13" t="s">
        <v>263</v>
      </c>
      <c r="D14" s="13" t="s">
        <v>203</v>
      </c>
      <c r="E14" s="13" t="s">
        <v>302</v>
      </c>
      <c r="F14" s="13" t="s">
        <v>204</v>
      </c>
      <c r="G14" s="26" t="s">
        <v>205</v>
      </c>
      <c r="H14" s="26" t="s">
        <v>128</v>
      </c>
      <c r="I14" s="27" t="s">
        <v>58</v>
      </c>
      <c r="J14" s="14"/>
      <c r="K14" s="14" t="str">
        <f>"105,0"</f>
        <v>105,0</v>
      </c>
      <c r="L14" s="14" t="str">
        <f>"67,9159"</f>
        <v>67,9159</v>
      </c>
      <c r="M14" s="13" t="s">
        <v>291</v>
      </c>
    </row>
    <row r="15" spans="1:13">
      <c r="A15" s="12" t="s">
        <v>103</v>
      </c>
      <c r="B15" s="11" t="s">
        <v>206</v>
      </c>
      <c r="C15" s="11" t="s">
        <v>264</v>
      </c>
      <c r="D15" s="11" t="s">
        <v>207</v>
      </c>
      <c r="E15" s="11" t="s">
        <v>300</v>
      </c>
      <c r="F15" s="11" t="s">
        <v>232</v>
      </c>
      <c r="G15" s="23" t="s">
        <v>47</v>
      </c>
      <c r="H15" s="23" t="s">
        <v>208</v>
      </c>
      <c r="I15" s="23" t="s">
        <v>28</v>
      </c>
      <c r="J15" s="12"/>
      <c r="K15" s="12" t="str">
        <f>"135,0"</f>
        <v>135,0</v>
      </c>
      <c r="L15" s="12" t="str">
        <f>"93,9022"</f>
        <v>93,9022</v>
      </c>
      <c r="M15" s="11" t="s">
        <v>291</v>
      </c>
    </row>
    <row r="16" spans="1:13">
      <c r="B16" s="5" t="s">
        <v>104</v>
      </c>
    </row>
    <row r="17" spans="1:13" ht="16">
      <c r="A17" s="33" t="s">
        <v>85</v>
      </c>
      <c r="B17" s="33"/>
      <c r="C17" s="33"/>
      <c r="D17" s="33"/>
      <c r="E17" s="33"/>
      <c r="F17" s="33"/>
      <c r="G17" s="33"/>
      <c r="H17" s="33"/>
      <c r="I17" s="33"/>
      <c r="J17" s="33"/>
    </row>
    <row r="18" spans="1:13">
      <c r="A18" s="8" t="s">
        <v>103</v>
      </c>
      <c r="B18" s="7" t="s">
        <v>209</v>
      </c>
      <c r="C18" s="7" t="s">
        <v>265</v>
      </c>
      <c r="D18" s="7" t="s">
        <v>210</v>
      </c>
      <c r="E18" s="7" t="s">
        <v>300</v>
      </c>
      <c r="F18" s="7" t="s">
        <v>234</v>
      </c>
      <c r="G18" s="21" t="s">
        <v>28</v>
      </c>
      <c r="H18" s="21" t="s">
        <v>68</v>
      </c>
      <c r="I18" s="20" t="s">
        <v>29</v>
      </c>
      <c r="J18" s="8"/>
      <c r="K18" s="8" t="str">
        <f>"140,0"</f>
        <v>140,0</v>
      </c>
      <c r="L18" s="8" t="str">
        <f>"96,9581"</f>
        <v>96,9581</v>
      </c>
      <c r="M18" s="7" t="s">
        <v>291</v>
      </c>
    </row>
    <row r="19" spans="1:13">
      <c r="B19" s="5" t="s">
        <v>104</v>
      </c>
    </row>
    <row r="20" spans="1:13">
      <c r="B20" s="5" t="s">
        <v>104</v>
      </c>
    </row>
    <row r="21" spans="1:13">
      <c r="B21" s="5" t="s">
        <v>104</v>
      </c>
    </row>
    <row r="22" spans="1:13" ht="18">
      <c r="B22" s="15" t="s">
        <v>95</v>
      </c>
      <c r="C22" s="15"/>
      <c r="F22" s="3"/>
    </row>
    <row r="23" spans="1:13" ht="16">
      <c r="B23" s="16" t="s">
        <v>100</v>
      </c>
      <c r="C23" s="16"/>
      <c r="F23" s="3"/>
    </row>
    <row r="24" spans="1:13" ht="14">
      <c r="B24" s="17"/>
      <c r="C24" s="18" t="s">
        <v>99</v>
      </c>
      <c r="F24" s="3"/>
    </row>
    <row r="25" spans="1:13" ht="14">
      <c r="B25" s="19" t="s">
        <v>96</v>
      </c>
      <c r="C25" s="19" t="s">
        <v>97</v>
      </c>
      <c r="D25" s="19" t="s">
        <v>286</v>
      </c>
      <c r="E25" s="19" t="s">
        <v>188</v>
      </c>
      <c r="F25" s="19" t="s">
        <v>98</v>
      </c>
    </row>
    <row r="26" spans="1:13">
      <c r="B26" s="5" t="s">
        <v>194</v>
      </c>
      <c r="C26" s="5" t="s">
        <v>260</v>
      </c>
      <c r="D26" s="6" t="s">
        <v>102</v>
      </c>
      <c r="E26" s="6" t="s">
        <v>47</v>
      </c>
      <c r="F26" s="6" t="s">
        <v>211</v>
      </c>
    </row>
    <row r="27" spans="1:13">
      <c r="B27" s="5" t="s">
        <v>209</v>
      </c>
      <c r="C27" s="5" t="s">
        <v>266</v>
      </c>
      <c r="D27" s="6" t="s">
        <v>146</v>
      </c>
      <c r="E27" s="6" t="s">
        <v>68</v>
      </c>
      <c r="F27" s="6" t="s">
        <v>212</v>
      </c>
    </row>
    <row r="28" spans="1:13">
      <c r="B28" s="5" t="s">
        <v>199</v>
      </c>
      <c r="C28" s="5" t="s">
        <v>267</v>
      </c>
      <c r="D28" s="6" t="s">
        <v>101</v>
      </c>
      <c r="E28" s="6" t="s">
        <v>29</v>
      </c>
      <c r="F28" s="6" t="s">
        <v>213</v>
      </c>
    </row>
    <row r="29" spans="1:13">
      <c r="B29" s="5" t="s">
        <v>104</v>
      </c>
    </row>
  </sheetData>
  <mergeCells count="15"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A17:J17"/>
    <mergeCell ref="B3:B4"/>
    <mergeCell ref="K3:K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15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0.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0.33203125" style="5" bestFit="1" customWidth="1"/>
    <col min="7" max="9" width="5.5" style="6" customWidth="1"/>
    <col min="10" max="10" width="4.83203125" style="6" customWidth="1"/>
    <col min="11" max="11" width="10.5" style="29" bestFit="1" customWidth="1"/>
    <col min="12" max="12" width="8.5" style="6" bestFit="1" customWidth="1"/>
    <col min="13" max="13" width="22.1640625" style="5" customWidth="1"/>
    <col min="14" max="16384" width="9.1640625" style="3"/>
  </cols>
  <sheetData>
    <row r="1" spans="1:13" s="2" customFormat="1" ht="29" customHeight="1">
      <c r="A1" s="42" t="s">
        <v>250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>
      <c r="A3" s="50" t="s">
        <v>292</v>
      </c>
      <c r="B3" s="40" t="s">
        <v>0</v>
      </c>
      <c r="C3" s="52" t="s">
        <v>293</v>
      </c>
      <c r="D3" s="52" t="s">
        <v>6</v>
      </c>
      <c r="E3" s="34" t="s">
        <v>294</v>
      </c>
      <c r="F3" s="34" t="s">
        <v>5</v>
      </c>
      <c r="G3" s="34" t="s">
        <v>8</v>
      </c>
      <c r="H3" s="34"/>
      <c r="I3" s="34"/>
      <c r="J3" s="34"/>
      <c r="K3" s="53" t="s">
        <v>189</v>
      </c>
      <c r="L3" s="34" t="s">
        <v>3</v>
      </c>
      <c r="M3" s="36" t="s">
        <v>2</v>
      </c>
    </row>
    <row r="4" spans="1:13" s="1" customFormat="1" ht="21" customHeight="1" thickBot="1">
      <c r="A4" s="51"/>
      <c r="B4" s="41"/>
      <c r="C4" s="35"/>
      <c r="D4" s="35"/>
      <c r="E4" s="35"/>
      <c r="F4" s="35"/>
      <c r="G4" s="4">
        <v>1</v>
      </c>
      <c r="H4" s="4">
        <v>2</v>
      </c>
      <c r="I4" s="4">
        <v>3</v>
      </c>
      <c r="J4" s="4" t="s">
        <v>4</v>
      </c>
      <c r="K4" s="54"/>
      <c r="L4" s="35"/>
      <c r="M4" s="37"/>
    </row>
    <row r="5" spans="1:13" ht="16">
      <c r="A5" s="38" t="s">
        <v>164</v>
      </c>
      <c r="B5" s="38"/>
      <c r="C5" s="39"/>
      <c r="D5" s="39"/>
      <c r="E5" s="39"/>
      <c r="F5" s="39"/>
      <c r="G5" s="39"/>
      <c r="H5" s="39"/>
      <c r="I5" s="39"/>
      <c r="J5" s="39"/>
    </row>
    <row r="6" spans="1:13">
      <c r="A6" s="10" t="s">
        <v>103</v>
      </c>
      <c r="B6" s="9" t="s">
        <v>174</v>
      </c>
      <c r="C6" s="9" t="s">
        <v>175</v>
      </c>
      <c r="D6" s="9" t="s">
        <v>176</v>
      </c>
      <c r="E6" s="9" t="s">
        <v>295</v>
      </c>
      <c r="F6" s="9" t="s">
        <v>237</v>
      </c>
      <c r="G6" s="22" t="s">
        <v>14</v>
      </c>
      <c r="H6" s="22" t="s">
        <v>13</v>
      </c>
      <c r="I6" s="25" t="s">
        <v>177</v>
      </c>
      <c r="J6" s="10"/>
      <c r="K6" s="31" t="str">
        <f>"40,0"</f>
        <v>40,0</v>
      </c>
      <c r="L6" s="10" t="str">
        <f>"48,5920"</f>
        <v>48,5920</v>
      </c>
      <c r="M6" s="9" t="s">
        <v>283</v>
      </c>
    </row>
    <row r="7" spans="1:13">
      <c r="A7" s="12" t="s">
        <v>105</v>
      </c>
      <c r="B7" s="11" t="s">
        <v>178</v>
      </c>
      <c r="C7" s="11" t="s">
        <v>179</v>
      </c>
      <c r="D7" s="11" t="s">
        <v>180</v>
      </c>
      <c r="E7" s="11" t="s">
        <v>295</v>
      </c>
      <c r="F7" s="11" t="s">
        <v>239</v>
      </c>
      <c r="G7" s="23" t="s">
        <v>181</v>
      </c>
      <c r="H7" s="23" t="s">
        <v>15</v>
      </c>
      <c r="I7" s="24" t="s">
        <v>168</v>
      </c>
      <c r="J7" s="12"/>
      <c r="K7" s="32" t="str">
        <f>"37,5"</f>
        <v>37,5</v>
      </c>
      <c r="L7" s="12" t="str">
        <f>"50,0775"</f>
        <v>50,0775</v>
      </c>
      <c r="M7" s="11" t="s">
        <v>283</v>
      </c>
    </row>
    <row r="8" spans="1:13">
      <c r="B8" s="5" t="s">
        <v>104</v>
      </c>
    </row>
    <row r="9" spans="1:13" ht="16">
      <c r="A9" s="33" t="s">
        <v>62</v>
      </c>
      <c r="B9" s="33"/>
      <c r="C9" s="33"/>
      <c r="D9" s="33"/>
      <c r="E9" s="33"/>
      <c r="F9" s="33"/>
      <c r="G9" s="33"/>
      <c r="H9" s="33"/>
      <c r="I9" s="33"/>
      <c r="J9" s="33"/>
    </row>
    <row r="10" spans="1:13">
      <c r="A10" s="8" t="s">
        <v>103</v>
      </c>
      <c r="B10" s="7" t="s">
        <v>182</v>
      </c>
      <c r="C10" s="7" t="s">
        <v>268</v>
      </c>
      <c r="D10" s="7" t="s">
        <v>183</v>
      </c>
      <c r="E10" s="7" t="s">
        <v>300</v>
      </c>
      <c r="F10" s="7" t="s">
        <v>233</v>
      </c>
      <c r="G10" s="21" t="s">
        <v>29</v>
      </c>
      <c r="H10" s="20" t="s">
        <v>91</v>
      </c>
      <c r="I10" s="21" t="s">
        <v>91</v>
      </c>
      <c r="J10" s="8"/>
      <c r="K10" s="30" t="str">
        <f>"150,0"</f>
        <v>150,0</v>
      </c>
      <c r="L10" s="8" t="str">
        <f>"112,2745"</f>
        <v>112,2745</v>
      </c>
      <c r="M10" s="7" t="s">
        <v>291</v>
      </c>
    </row>
    <row r="11" spans="1:13">
      <c r="B11" s="5" t="s">
        <v>104</v>
      </c>
    </row>
    <row r="12" spans="1:13" ht="16">
      <c r="A12" s="33" t="s">
        <v>71</v>
      </c>
      <c r="B12" s="33"/>
      <c r="C12" s="33"/>
      <c r="D12" s="33"/>
      <c r="E12" s="33"/>
      <c r="F12" s="33"/>
      <c r="G12" s="33"/>
      <c r="H12" s="33"/>
      <c r="I12" s="33"/>
      <c r="J12" s="33"/>
    </row>
    <row r="13" spans="1:13">
      <c r="A13" s="10" t="s">
        <v>103</v>
      </c>
      <c r="B13" s="9" t="s">
        <v>184</v>
      </c>
      <c r="C13" s="9" t="s">
        <v>185</v>
      </c>
      <c r="D13" s="9" t="s">
        <v>186</v>
      </c>
      <c r="E13" s="9" t="s">
        <v>296</v>
      </c>
      <c r="F13" s="9" t="s">
        <v>234</v>
      </c>
      <c r="G13" s="22" t="s">
        <v>29</v>
      </c>
      <c r="H13" s="22" t="s">
        <v>30</v>
      </c>
      <c r="I13" s="22" t="s">
        <v>187</v>
      </c>
      <c r="J13" s="10"/>
      <c r="K13" s="31" t="str">
        <f>"157,5"</f>
        <v>157,5</v>
      </c>
      <c r="L13" s="10" t="str">
        <f>"102,6742"</f>
        <v>102,6742</v>
      </c>
      <c r="M13" s="9" t="s">
        <v>51</v>
      </c>
    </row>
    <row r="14" spans="1:13">
      <c r="A14" s="12" t="s">
        <v>163</v>
      </c>
      <c r="B14" s="11" t="s">
        <v>150</v>
      </c>
      <c r="C14" s="11" t="s">
        <v>269</v>
      </c>
      <c r="D14" s="11" t="s">
        <v>152</v>
      </c>
      <c r="E14" s="11" t="s">
        <v>302</v>
      </c>
      <c r="F14" s="11" t="s">
        <v>153</v>
      </c>
      <c r="G14" s="24" t="s">
        <v>44</v>
      </c>
      <c r="H14" s="24" t="s">
        <v>44</v>
      </c>
      <c r="I14" s="24" t="s">
        <v>44</v>
      </c>
      <c r="J14" s="12"/>
      <c r="K14" s="32">
        <v>0</v>
      </c>
      <c r="L14" s="12" t="str">
        <f>"0,0000"</f>
        <v>0,0000</v>
      </c>
      <c r="M14" s="11" t="s">
        <v>282</v>
      </c>
    </row>
    <row r="15" spans="1:13">
      <c r="B15" s="5" t="s">
        <v>104</v>
      </c>
    </row>
  </sheetData>
  <mergeCells count="14"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9:J9"/>
    <mergeCell ref="A12:J12"/>
    <mergeCell ref="B3:B4"/>
    <mergeCell ref="K3:K4"/>
    <mergeCell ref="L3:L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13"/>
  <sheetViews>
    <sheetView workbookViewId="0">
      <selection activeCell="E13" sqref="E13"/>
    </sheetView>
  </sheetViews>
  <sheetFormatPr baseColWidth="10" defaultColWidth="9.1640625" defaultRowHeight="13"/>
  <cols>
    <col min="1" max="1" width="7.5" style="5" bestFit="1" customWidth="1"/>
    <col min="2" max="2" width="19.332031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9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17.33203125" style="5" bestFit="1" customWidth="1"/>
    <col min="14" max="16384" width="9.1640625" style="3"/>
  </cols>
  <sheetData>
    <row r="1" spans="1:13" s="2" customFormat="1" ht="29" customHeight="1">
      <c r="A1" s="42" t="s">
        <v>247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>
      <c r="A3" s="50" t="s">
        <v>292</v>
      </c>
      <c r="B3" s="40" t="s">
        <v>0</v>
      </c>
      <c r="C3" s="52" t="s">
        <v>293</v>
      </c>
      <c r="D3" s="52" t="s">
        <v>6</v>
      </c>
      <c r="E3" s="34" t="s">
        <v>294</v>
      </c>
      <c r="F3" s="34" t="s">
        <v>5</v>
      </c>
      <c r="G3" s="34" t="s">
        <v>9</v>
      </c>
      <c r="H3" s="34"/>
      <c r="I3" s="34"/>
      <c r="J3" s="34"/>
      <c r="K3" s="34" t="s">
        <v>189</v>
      </c>
      <c r="L3" s="34" t="s">
        <v>3</v>
      </c>
      <c r="M3" s="36" t="s">
        <v>2</v>
      </c>
    </row>
    <row r="4" spans="1:13" s="1" customFormat="1" ht="21" customHeight="1" thickBot="1">
      <c r="A4" s="51"/>
      <c r="B4" s="41"/>
      <c r="C4" s="35"/>
      <c r="D4" s="35"/>
      <c r="E4" s="35"/>
      <c r="F4" s="35"/>
      <c r="G4" s="4">
        <v>1</v>
      </c>
      <c r="H4" s="4">
        <v>2</v>
      </c>
      <c r="I4" s="4">
        <v>3</v>
      </c>
      <c r="J4" s="4" t="s">
        <v>4</v>
      </c>
      <c r="K4" s="35"/>
      <c r="L4" s="35"/>
      <c r="M4" s="37"/>
    </row>
    <row r="5" spans="1:13" ht="16">
      <c r="A5" s="38" t="s">
        <v>220</v>
      </c>
      <c r="B5" s="38"/>
      <c r="C5" s="39"/>
      <c r="D5" s="39"/>
      <c r="E5" s="39"/>
      <c r="F5" s="39"/>
      <c r="G5" s="39"/>
      <c r="H5" s="39"/>
      <c r="I5" s="39"/>
      <c r="J5" s="39"/>
    </row>
    <row r="6" spans="1:13">
      <c r="A6" s="8" t="s">
        <v>103</v>
      </c>
      <c r="B6" s="7" t="s">
        <v>221</v>
      </c>
      <c r="C6" s="7" t="s">
        <v>258</v>
      </c>
      <c r="D6" s="7" t="s">
        <v>222</v>
      </c>
      <c r="E6" s="7" t="s">
        <v>301</v>
      </c>
      <c r="F6" s="7" t="s">
        <v>234</v>
      </c>
      <c r="G6" s="21" t="s">
        <v>25</v>
      </c>
      <c r="H6" s="21" t="s">
        <v>208</v>
      </c>
      <c r="I6" s="21" t="s">
        <v>68</v>
      </c>
      <c r="J6" s="8"/>
      <c r="K6" s="8" t="str">
        <f>"140,0"</f>
        <v>140,0</v>
      </c>
      <c r="L6" s="8" t="str">
        <f>"142,3656"</f>
        <v>142,3656</v>
      </c>
      <c r="M6" s="7" t="s">
        <v>284</v>
      </c>
    </row>
    <row r="7" spans="1:13">
      <c r="B7" s="5" t="s">
        <v>104</v>
      </c>
    </row>
    <row r="8" spans="1:13" ht="16">
      <c r="A8" s="33" t="s">
        <v>40</v>
      </c>
      <c r="B8" s="33"/>
      <c r="C8" s="33"/>
      <c r="D8" s="33"/>
      <c r="E8" s="33"/>
      <c r="F8" s="33"/>
      <c r="G8" s="33"/>
      <c r="H8" s="33"/>
      <c r="I8" s="33"/>
      <c r="J8" s="33"/>
    </row>
    <row r="9" spans="1:13">
      <c r="A9" s="8" t="s">
        <v>103</v>
      </c>
      <c r="B9" s="7" t="s">
        <v>223</v>
      </c>
      <c r="C9" s="7" t="s">
        <v>259</v>
      </c>
      <c r="D9" s="7" t="s">
        <v>224</v>
      </c>
      <c r="E9" s="7" t="s">
        <v>298</v>
      </c>
      <c r="F9" s="7" t="s">
        <v>234</v>
      </c>
      <c r="G9" s="21" t="s">
        <v>39</v>
      </c>
      <c r="H9" s="21" t="s">
        <v>58</v>
      </c>
      <c r="I9" s="8"/>
      <c r="J9" s="8"/>
      <c r="K9" s="8" t="str">
        <f>"110,0"</f>
        <v>110,0</v>
      </c>
      <c r="L9" s="8" t="str">
        <f>"126,1015"</f>
        <v>126,1015</v>
      </c>
      <c r="M9" s="7" t="s">
        <v>278</v>
      </c>
    </row>
    <row r="10" spans="1:13">
      <c r="B10" s="5" t="s">
        <v>104</v>
      </c>
    </row>
    <row r="11" spans="1:13" ht="16">
      <c r="A11" s="33" t="s">
        <v>141</v>
      </c>
      <c r="B11" s="33"/>
      <c r="C11" s="33"/>
      <c r="D11" s="33"/>
      <c r="E11" s="33"/>
      <c r="F11" s="33"/>
      <c r="G11" s="33"/>
      <c r="H11" s="33"/>
      <c r="I11" s="33"/>
      <c r="J11" s="33"/>
    </row>
    <row r="12" spans="1:13">
      <c r="A12" s="8" t="s">
        <v>103</v>
      </c>
      <c r="B12" s="7" t="s">
        <v>142</v>
      </c>
      <c r="C12" s="7" t="s">
        <v>143</v>
      </c>
      <c r="D12" s="7" t="s">
        <v>144</v>
      </c>
      <c r="E12" s="7" t="s">
        <v>296</v>
      </c>
      <c r="F12" s="7" t="s">
        <v>234</v>
      </c>
      <c r="G12" s="21" t="s">
        <v>89</v>
      </c>
      <c r="H12" s="21" t="s">
        <v>90</v>
      </c>
      <c r="I12" s="21" t="s">
        <v>145</v>
      </c>
      <c r="J12" s="8"/>
      <c r="K12" s="8" t="str">
        <f>"215,0"</f>
        <v>215,0</v>
      </c>
      <c r="L12" s="8" t="str">
        <f>"127,2155"</f>
        <v>127,2155</v>
      </c>
      <c r="M12" s="7" t="s">
        <v>51</v>
      </c>
    </row>
    <row r="13" spans="1:13">
      <c r="B13" s="5" t="s">
        <v>104</v>
      </c>
    </row>
  </sheetData>
  <mergeCells count="14"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B3:B4"/>
    <mergeCell ref="K3:K4"/>
    <mergeCell ref="L3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16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2.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32.33203125" style="5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19.5" style="5" bestFit="1" customWidth="1"/>
    <col min="14" max="16384" width="9.1640625" style="3"/>
  </cols>
  <sheetData>
    <row r="1" spans="1:13" s="2" customFormat="1" ht="29" customHeight="1">
      <c r="A1" s="42" t="s">
        <v>248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>
      <c r="A3" s="50" t="s">
        <v>292</v>
      </c>
      <c r="B3" s="40" t="s">
        <v>0</v>
      </c>
      <c r="C3" s="52" t="s">
        <v>293</v>
      </c>
      <c r="D3" s="52" t="s">
        <v>6</v>
      </c>
      <c r="E3" s="34" t="s">
        <v>294</v>
      </c>
      <c r="F3" s="34" t="s">
        <v>5</v>
      </c>
      <c r="G3" s="34" t="s">
        <v>9</v>
      </c>
      <c r="H3" s="34"/>
      <c r="I3" s="34"/>
      <c r="J3" s="34"/>
      <c r="K3" s="34" t="s">
        <v>189</v>
      </c>
      <c r="L3" s="34" t="s">
        <v>3</v>
      </c>
      <c r="M3" s="36" t="s">
        <v>2</v>
      </c>
    </row>
    <row r="4" spans="1:13" s="1" customFormat="1" ht="21" customHeight="1" thickBot="1">
      <c r="A4" s="51"/>
      <c r="B4" s="41"/>
      <c r="C4" s="35"/>
      <c r="D4" s="35"/>
      <c r="E4" s="35"/>
      <c r="F4" s="35"/>
      <c r="G4" s="4">
        <v>1</v>
      </c>
      <c r="H4" s="4">
        <v>2</v>
      </c>
      <c r="I4" s="4">
        <v>3</v>
      </c>
      <c r="J4" s="4" t="s">
        <v>4</v>
      </c>
      <c r="K4" s="35"/>
      <c r="L4" s="35"/>
      <c r="M4" s="37"/>
    </row>
    <row r="5" spans="1:13" ht="16">
      <c r="A5" s="38" t="s">
        <v>164</v>
      </c>
      <c r="B5" s="38"/>
      <c r="C5" s="39"/>
      <c r="D5" s="39"/>
      <c r="E5" s="39"/>
      <c r="F5" s="39"/>
      <c r="G5" s="39"/>
      <c r="H5" s="39"/>
      <c r="I5" s="39"/>
      <c r="J5" s="39"/>
    </row>
    <row r="6" spans="1:13">
      <c r="A6" s="8" t="s">
        <v>103</v>
      </c>
      <c r="B6" s="7" t="s">
        <v>214</v>
      </c>
      <c r="C6" s="7" t="s">
        <v>215</v>
      </c>
      <c r="D6" s="7" t="s">
        <v>216</v>
      </c>
      <c r="E6" s="7" t="s">
        <v>296</v>
      </c>
      <c r="F6" s="7" t="s">
        <v>234</v>
      </c>
      <c r="G6" s="20" t="s">
        <v>17</v>
      </c>
      <c r="H6" s="21" t="s">
        <v>17</v>
      </c>
      <c r="I6" s="20" t="s">
        <v>18</v>
      </c>
      <c r="J6" s="8"/>
      <c r="K6" s="8" t="str">
        <f>"65,0"</f>
        <v>65,0</v>
      </c>
      <c r="L6" s="8" t="str">
        <f>"84,6495"</f>
        <v>84,6495</v>
      </c>
      <c r="M6" s="7" t="s">
        <v>284</v>
      </c>
    </row>
    <row r="7" spans="1:13">
      <c r="B7" s="5" t="s">
        <v>104</v>
      </c>
    </row>
    <row r="8" spans="1:13" ht="16">
      <c r="A8" s="33" t="s">
        <v>62</v>
      </c>
      <c r="B8" s="33"/>
      <c r="C8" s="33"/>
      <c r="D8" s="33"/>
      <c r="E8" s="33"/>
      <c r="F8" s="33"/>
      <c r="G8" s="33"/>
      <c r="H8" s="33"/>
      <c r="I8" s="33"/>
      <c r="J8" s="33"/>
    </row>
    <row r="9" spans="1:13">
      <c r="A9" s="8" t="s">
        <v>103</v>
      </c>
      <c r="B9" s="7" t="s">
        <v>217</v>
      </c>
      <c r="C9" s="7" t="s">
        <v>218</v>
      </c>
      <c r="D9" s="7" t="s">
        <v>219</v>
      </c>
      <c r="E9" s="7" t="s">
        <v>296</v>
      </c>
      <c r="F9" s="7" t="s">
        <v>234</v>
      </c>
      <c r="G9" s="21" t="s">
        <v>58</v>
      </c>
      <c r="H9" s="21" t="s">
        <v>140</v>
      </c>
      <c r="I9" s="20" t="s">
        <v>24</v>
      </c>
      <c r="J9" s="8"/>
      <c r="K9" s="8" t="str">
        <f>"115,0"</f>
        <v>115,0</v>
      </c>
      <c r="L9" s="8" t="str">
        <f>"108,7785"</f>
        <v>108,7785</v>
      </c>
      <c r="M9" s="7" t="s">
        <v>284</v>
      </c>
    </row>
    <row r="10" spans="1:13">
      <c r="B10" s="5" t="s">
        <v>104</v>
      </c>
    </row>
    <row r="11" spans="1:13" ht="16">
      <c r="A11" s="33" t="s">
        <v>40</v>
      </c>
      <c r="B11" s="33"/>
      <c r="C11" s="33"/>
      <c r="D11" s="33"/>
      <c r="E11" s="33"/>
      <c r="F11" s="33"/>
      <c r="G11" s="33"/>
      <c r="H11" s="33"/>
      <c r="I11" s="33"/>
      <c r="J11" s="33"/>
    </row>
    <row r="12" spans="1:13">
      <c r="A12" s="8" t="s">
        <v>103</v>
      </c>
      <c r="B12" s="7" t="s">
        <v>41</v>
      </c>
      <c r="C12" s="7" t="s">
        <v>42</v>
      </c>
      <c r="D12" s="7" t="s">
        <v>43</v>
      </c>
      <c r="E12" s="7" t="s">
        <v>296</v>
      </c>
      <c r="F12" s="7" t="s">
        <v>236</v>
      </c>
      <c r="G12" s="21" t="s">
        <v>48</v>
      </c>
      <c r="H12" s="21" t="s">
        <v>49</v>
      </c>
      <c r="I12" s="21" t="s">
        <v>50</v>
      </c>
      <c r="J12" s="8"/>
      <c r="K12" s="8" t="str">
        <f>"237,5"</f>
        <v>237,5</v>
      </c>
      <c r="L12" s="8" t="str">
        <f>"170,0263"</f>
        <v>170,0263</v>
      </c>
      <c r="M12" s="7" t="s">
        <v>51</v>
      </c>
    </row>
    <row r="13" spans="1:13">
      <c r="B13" s="5" t="s">
        <v>104</v>
      </c>
    </row>
    <row r="14" spans="1:13" ht="16">
      <c r="A14" s="33" t="s">
        <v>62</v>
      </c>
      <c r="B14" s="33"/>
      <c r="C14" s="33"/>
      <c r="D14" s="33"/>
      <c r="E14" s="33"/>
      <c r="F14" s="33"/>
      <c r="G14" s="33"/>
      <c r="H14" s="33"/>
      <c r="I14" s="33"/>
      <c r="J14" s="33"/>
    </row>
    <row r="15" spans="1:13">
      <c r="A15" s="8" t="s">
        <v>103</v>
      </c>
      <c r="B15" s="7" t="s">
        <v>63</v>
      </c>
      <c r="C15" s="7" t="s">
        <v>64</v>
      </c>
      <c r="D15" s="7" t="s">
        <v>65</v>
      </c>
      <c r="E15" s="7" t="s">
        <v>296</v>
      </c>
      <c r="F15" s="7" t="s">
        <v>234</v>
      </c>
      <c r="G15" s="21" t="s">
        <v>67</v>
      </c>
      <c r="H15" s="21" t="s">
        <v>69</v>
      </c>
      <c r="I15" s="20" t="s">
        <v>70</v>
      </c>
      <c r="J15" s="8"/>
      <c r="K15" s="8" t="str">
        <f>"260,0"</f>
        <v>260,0</v>
      </c>
      <c r="L15" s="8" t="str">
        <f>"185,0940"</f>
        <v>185,0940</v>
      </c>
      <c r="M15" s="7" t="s">
        <v>278</v>
      </c>
    </row>
    <row r="16" spans="1:13">
      <c r="B16" s="5" t="s">
        <v>104</v>
      </c>
    </row>
  </sheetData>
  <mergeCells count="15"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A14:J14"/>
    <mergeCell ref="B3:B4"/>
    <mergeCell ref="K3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IPL ПЛ без экипировки ДК</vt:lpstr>
      <vt:lpstr>IPL ПЛ без экипировки</vt:lpstr>
      <vt:lpstr>IPL ПЛ в бинтах ДК</vt:lpstr>
      <vt:lpstr>IPL ПЛ в бинтах</vt:lpstr>
      <vt:lpstr>IPL Присед без экипировки ДК</vt:lpstr>
      <vt:lpstr>IPL Жим без экипировки ДК</vt:lpstr>
      <vt:lpstr>IPL Жим без экипировки</vt:lpstr>
      <vt:lpstr>IPL Тяга без экипировки ДК</vt:lpstr>
      <vt:lpstr>IPL Тяга без экипировки</vt:lpstr>
      <vt:lpstr>СПР Пауэрспорт ДК</vt:lpstr>
      <vt:lpstr>СПР Пауэрспорт</vt:lpstr>
      <vt:lpstr>СПР Жим стоя ДК</vt:lpstr>
      <vt:lpstr>СПР Подъем на бицепс ДК</vt:lpstr>
      <vt:lpstr>СПР Подъем на бицепс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2021-11-24T12:45:59Z</dcterms:modified>
</cp:coreProperties>
</file>