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FAB19EB3-BBBE-49A5-8824-46994F18ACAF}" xr6:coauthVersionLast="47" xr6:coauthVersionMax="47" xr10:uidLastSave="{00000000-0000-0000-0000-000000000000}"/>
  <bookViews>
    <workbookView xWindow="1305" yWindow="2370" windowWidth="24660" windowHeight="13830" tabRatio="1000" xr2:uid="{00000000-000D-0000-FFFF-FFFF00000000}"/>
  </bookViews>
  <sheets>
    <sheet name="AWPC PL Raw " sheetId="16" r:id="rId1"/>
    <sheet name="AWPC PL SP" sheetId="18" r:id="rId2"/>
    <sheet name="AWPC CL PL" sheetId="17" r:id="rId3"/>
    <sheet name="AWPC BP Raw" sheetId="20" r:id="rId4"/>
    <sheet name="AWPC DL Raw" sheetId="30" r:id="rId5"/>
    <sheet name="AWPC SC" sheetId="33" r:id="rId6"/>
    <sheet name="WPC PL Raw" sheetId="7" r:id="rId7"/>
    <sheet name="WPC BP Raw" sheetId="11" r:id="rId8"/>
    <sheet name="WPC DL Raw" sheetId="27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33" l="1"/>
  <c r="M12" i="33"/>
  <c r="N11" i="33"/>
  <c r="M11" i="33"/>
  <c r="N10" i="33"/>
  <c r="M10" i="33"/>
  <c r="N9" i="33"/>
  <c r="M9" i="33"/>
  <c r="N8" i="33"/>
  <c r="M8" i="33"/>
  <c r="N7" i="33"/>
  <c r="M7" i="33"/>
  <c r="N6" i="33"/>
  <c r="M6" i="33"/>
  <c r="N5" i="33"/>
  <c r="M5" i="33"/>
  <c r="N4" i="33"/>
  <c r="M4" i="33"/>
  <c r="N3" i="33"/>
  <c r="M3" i="33"/>
  <c r="N10" i="30"/>
  <c r="M10" i="30"/>
  <c r="N9" i="30"/>
  <c r="M9" i="30"/>
  <c r="N8" i="30"/>
  <c r="M8" i="30"/>
  <c r="N7" i="30"/>
  <c r="M7" i="30"/>
  <c r="N6" i="30"/>
  <c r="M6" i="30"/>
  <c r="N5" i="30"/>
  <c r="M5" i="30"/>
  <c r="N4" i="30"/>
  <c r="M4" i="30"/>
  <c r="N3" i="30"/>
  <c r="M3" i="30"/>
  <c r="M4" i="27"/>
  <c r="N3" i="27"/>
  <c r="M3" i="27"/>
  <c r="N16" i="20"/>
  <c r="M16" i="20"/>
  <c r="N15" i="20"/>
  <c r="M15" i="20"/>
  <c r="N14" i="20"/>
  <c r="M14" i="20"/>
  <c r="N13" i="20"/>
  <c r="M13" i="20"/>
  <c r="N12" i="20"/>
  <c r="M12" i="20"/>
  <c r="N11" i="20"/>
  <c r="M11" i="20"/>
  <c r="N10" i="20"/>
  <c r="M10" i="20"/>
  <c r="N9" i="20"/>
  <c r="M9" i="20"/>
  <c r="M8" i="20"/>
  <c r="N7" i="20"/>
  <c r="M7" i="20"/>
  <c r="N6" i="20"/>
  <c r="M6" i="20"/>
  <c r="N5" i="20"/>
  <c r="M5" i="20"/>
  <c r="N4" i="20"/>
  <c r="M4" i="20"/>
  <c r="N3" i="20"/>
  <c r="M3" i="20"/>
  <c r="V3" i="18"/>
  <c r="U3" i="18"/>
  <c r="V3" i="17"/>
  <c r="U3" i="17"/>
  <c r="V6" i="16"/>
  <c r="U6" i="16"/>
  <c r="V5" i="16"/>
  <c r="U5" i="16"/>
  <c r="V4" i="16"/>
  <c r="U4" i="16"/>
  <c r="V3" i="16"/>
  <c r="U3" i="16"/>
  <c r="N5" i="11"/>
  <c r="M5" i="11"/>
  <c r="N4" i="11"/>
  <c r="M4" i="11"/>
  <c r="N3" i="11"/>
  <c r="M3" i="11"/>
  <c r="V4" i="7"/>
  <c r="U4" i="7"/>
  <c r="V3" i="7"/>
  <c r="U3" i="7"/>
</calcChain>
</file>

<file path=xl/sharedStrings.xml><?xml version="1.0" encoding="utf-8"?>
<sst xmlns="http://schemas.openxmlformats.org/spreadsheetml/2006/main" count="740" uniqueCount="292">
  <si>
    <t>Тренер</t>
  </si>
  <si>
    <t>Очки</t>
  </si>
  <si>
    <t>Рек</t>
  </si>
  <si>
    <t xml:space="preserve">Абсолютный зачёт </t>
  </si>
  <si>
    <t>Приседание</t>
  </si>
  <si>
    <t>Тутолмин Николай</t>
  </si>
  <si>
    <t>87,70</t>
  </si>
  <si>
    <t>155,0</t>
  </si>
  <si>
    <t>165,0</t>
  </si>
  <si>
    <t>170,0</t>
  </si>
  <si>
    <t>110,0</t>
  </si>
  <si>
    <t>117,5</t>
  </si>
  <si>
    <t>122,0</t>
  </si>
  <si>
    <t>180,0</t>
  </si>
  <si>
    <t>190,0</t>
  </si>
  <si>
    <t>Пешков Дмитрий</t>
  </si>
  <si>
    <t>109,30</t>
  </si>
  <si>
    <t>240,0</t>
  </si>
  <si>
    <t>250,0</t>
  </si>
  <si>
    <t>260,0o</t>
  </si>
  <si>
    <t>177,0</t>
  </si>
  <si>
    <t>255,0</t>
  </si>
  <si>
    <t>272,0</t>
  </si>
  <si>
    <t>280,0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</si>
  <si>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</si>
  <si>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</si>
  <si>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</si>
  <si>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</si>
  <si>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</si>
  <si>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>110</t>
  </si>
  <si>
    <t>90</t>
  </si>
  <si>
    <t>Снегур Нина</t>
  </si>
  <si>
    <t>58,70</t>
  </si>
  <si>
    <t>52,5</t>
  </si>
  <si>
    <t>55,0</t>
  </si>
  <si>
    <t>57,5</t>
  </si>
  <si>
    <t>Голятин Егор</t>
  </si>
  <si>
    <t>81,80</t>
  </si>
  <si>
    <t>162,5</t>
  </si>
  <si>
    <t>172,5</t>
  </si>
  <si>
    <t>Пушкарев Сергей</t>
  </si>
  <si>
    <t>87,60</t>
  </si>
  <si>
    <t>130,0</t>
  </si>
  <si>
    <t>140,0</t>
  </si>
  <si>
    <t>145,0</t>
  </si>
  <si>
    <t xml:space="preserve">Женщины </t>
  </si>
  <si>
    <t xml:space="preserve">Ветераны </t>
  </si>
  <si>
    <t xml:space="preserve">Ветераны 40 - 44 </t>
  </si>
  <si>
    <t>60</t>
  </si>
  <si>
    <t>82.5</t>
  </si>
  <si>
    <t>75,00</t>
  </si>
  <si>
    <t>Днепровская Екатерина</t>
  </si>
  <si>
    <t>59,30</t>
  </si>
  <si>
    <t>85,0</t>
  </si>
  <si>
    <t>90,0</t>
  </si>
  <si>
    <t>57,0</t>
  </si>
  <si>
    <t>95,0</t>
  </si>
  <si>
    <t>100,0</t>
  </si>
  <si>
    <t>Березин Александр</t>
  </si>
  <si>
    <t>59,40</t>
  </si>
  <si>
    <t>135,0</t>
  </si>
  <si>
    <t>150,0</t>
  </si>
  <si>
    <t>97,5</t>
  </si>
  <si>
    <t>102,5</t>
  </si>
  <si>
    <t>175,0</t>
  </si>
  <si>
    <t>187,5</t>
  </si>
  <si>
    <t>66,00</t>
  </si>
  <si>
    <t>152,5</t>
  </si>
  <si>
    <t>160,0</t>
  </si>
  <si>
    <t>97,0</t>
  </si>
  <si>
    <t>105,0</t>
  </si>
  <si>
    <t>167,5</t>
  </si>
  <si>
    <t>Рудевич Вячеслав</t>
  </si>
  <si>
    <t>80,20</t>
  </si>
  <si>
    <t>200,0</t>
  </si>
  <si>
    <t>125,0</t>
  </si>
  <si>
    <t>215,0</t>
  </si>
  <si>
    <t>225,0</t>
  </si>
  <si>
    <t xml:space="preserve">Юноши </t>
  </si>
  <si>
    <t xml:space="preserve">Юноши 18 - 19 </t>
  </si>
  <si>
    <t>67.5</t>
  </si>
  <si>
    <t>Кузьмин Никита</t>
  </si>
  <si>
    <t>82,50</t>
  </si>
  <si>
    <t>112,0</t>
  </si>
  <si>
    <t>205,0</t>
  </si>
  <si>
    <t>220,0</t>
  </si>
  <si>
    <t xml:space="preserve">Юниоры </t>
  </si>
  <si>
    <t xml:space="preserve">Юниоры 20 - 23 </t>
  </si>
  <si>
    <t>Цоц Иван</t>
  </si>
  <si>
    <t>210,0</t>
  </si>
  <si>
    <t>Тюкавкин Никита</t>
  </si>
  <si>
    <t>46,00</t>
  </si>
  <si>
    <t>65,0</t>
  </si>
  <si>
    <t>Касьянов Вадим</t>
  </si>
  <si>
    <t>56,00</t>
  </si>
  <si>
    <t>70,0</t>
  </si>
  <si>
    <t>72,5</t>
  </si>
  <si>
    <t>Малышев Кирилл</t>
  </si>
  <si>
    <t>65,00</t>
  </si>
  <si>
    <t>67,5</t>
  </si>
  <si>
    <t>75,0</t>
  </si>
  <si>
    <t xml:space="preserve">Тогонов С.Я. </t>
  </si>
  <si>
    <t>Пономаренко Анатолий</t>
  </si>
  <si>
    <t>64,00</t>
  </si>
  <si>
    <t>80,0</t>
  </si>
  <si>
    <t>Фадеев Дмитрий</t>
  </si>
  <si>
    <t>Шляхтин Сергей</t>
  </si>
  <si>
    <t>81,30</t>
  </si>
  <si>
    <t>157,5</t>
  </si>
  <si>
    <t xml:space="preserve">Мик С.В. </t>
  </si>
  <si>
    <t>Шестаков Александр</t>
  </si>
  <si>
    <t>75,50</t>
  </si>
  <si>
    <t>142,5</t>
  </si>
  <si>
    <t>147,5</t>
  </si>
  <si>
    <t xml:space="preserve">Лебедев В.В. </t>
  </si>
  <si>
    <t>Князев Владислав</t>
  </si>
  <si>
    <t>Хасамутдинов Алексей</t>
  </si>
  <si>
    <t>82,00</t>
  </si>
  <si>
    <t>115,0</t>
  </si>
  <si>
    <t>пляскин владимир</t>
  </si>
  <si>
    <t>87,80</t>
  </si>
  <si>
    <t>122,5</t>
  </si>
  <si>
    <t>127,5</t>
  </si>
  <si>
    <t>132,5</t>
  </si>
  <si>
    <t>Кривенко Кирилл</t>
  </si>
  <si>
    <t>89,00</t>
  </si>
  <si>
    <t>Зайцев Артем</t>
  </si>
  <si>
    <t>177,5</t>
  </si>
  <si>
    <t xml:space="preserve">Щегрин Н.А. </t>
  </si>
  <si>
    <t>Дружинин Пётр</t>
  </si>
  <si>
    <t>125,00</t>
  </si>
  <si>
    <t>195,0</t>
  </si>
  <si>
    <t xml:space="preserve">Дмитриев Е.П. </t>
  </si>
  <si>
    <t>Портнов Александр</t>
  </si>
  <si>
    <t>73,10</t>
  </si>
  <si>
    <t>182,5</t>
  </si>
  <si>
    <t>110,00</t>
  </si>
  <si>
    <t>260,0</t>
  </si>
  <si>
    <t>75</t>
  </si>
  <si>
    <t>107,5</t>
  </si>
  <si>
    <t>гончарова марина</t>
  </si>
  <si>
    <t>82,60</t>
  </si>
  <si>
    <t>60,0</t>
  </si>
  <si>
    <t>Погосян Гнел</t>
  </si>
  <si>
    <t>67,00</t>
  </si>
  <si>
    <t>Дербенев николай</t>
  </si>
  <si>
    <t>74,50</t>
  </si>
  <si>
    <t>137,5</t>
  </si>
  <si>
    <t>235,0</t>
  </si>
  <si>
    <t>романов александр</t>
  </si>
  <si>
    <t>97,60</t>
  </si>
  <si>
    <t>милюшкин руслан</t>
  </si>
  <si>
    <t>95,20</t>
  </si>
  <si>
    <t>192,5</t>
  </si>
  <si>
    <t>202,5</t>
  </si>
  <si>
    <t>100</t>
  </si>
  <si>
    <t>Таракановский Михаил</t>
  </si>
  <si>
    <t>56,70</t>
  </si>
  <si>
    <t>35,0</t>
  </si>
  <si>
    <t>40,0</t>
  </si>
  <si>
    <t>42,5</t>
  </si>
  <si>
    <t>Иванов Владимир</t>
  </si>
  <si>
    <t>63,00</t>
  </si>
  <si>
    <t>37,5</t>
  </si>
  <si>
    <t>42,0</t>
  </si>
  <si>
    <t>45,0</t>
  </si>
  <si>
    <t>Иванов Владислав</t>
  </si>
  <si>
    <t>71,00</t>
  </si>
  <si>
    <t>50,0</t>
  </si>
  <si>
    <t>72,00</t>
  </si>
  <si>
    <t>Литвинцев Алексей</t>
  </si>
  <si>
    <t>79,70</t>
  </si>
  <si>
    <t>62,5</t>
  </si>
  <si>
    <t>Леонтьев Владислав</t>
  </si>
  <si>
    <t>80,70</t>
  </si>
  <si>
    <t>53,0</t>
  </si>
  <si>
    <t>Нижегородсцев Евгений</t>
  </si>
  <si>
    <t>83,40</t>
  </si>
  <si>
    <t>Дводненко Антон</t>
  </si>
  <si>
    <t>99,00</t>
  </si>
  <si>
    <t>№</t>
  </si>
  <si>
    <t>имя</t>
  </si>
  <si>
    <t>пол</t>
  </si>
  <si>
    <t>рожд</t>
  </si>
  <si>
    <t>вес</t>
  </si>
  <si>
    <t>в/к</t>
  </si>
  <si>
    <t>город</t>
  </si>
  <si>
    <t>1</t>
  </si>
  <si>
    <t>возрастная группа</t>
  </si>
  <si>
    <t>O</t>
  </si>
  <si>
    <t>T3</t>
  </si>
  <si>
    <t>m</t>
  </si>
  <si>
    <t>f</t>
  </si>
  <si>
    <t>Лебедев Владимир</t>
  </si>
  <si>
    <t xml:space="preserve">Писарев Николай </t>
  </si>
  <si>
    <t>J</t>
  </si>
  <si>
    <t>825.</t>
  </si>
  <si>
    <t xml:space="preserve">Дегтярев Дмитрий </t>
  </si>
  <si>
    <t xml:space="preserve">Тагонов Сергей </t>
  </si>
  <si>
    <t xml:space="preserve">Лебедев Владимир </t>
  </si>
  <si>
    <t>M1</t>
  </si>
  <si>
    <t>T2</t>
  </si>
  <si>
    <t xml:space="preserve">Широков Михаил </t>
  </si>
  <si>
    <t>T1</t>
  </si>
  <si>
    <t xml:space="preserve">Габриелян Игорь </t>
  </si>
  <si>
    <t>M2</t>
  </si>
  <si>
    <t xml:space="preserve">Мальцев Никита </t>
  </si>
  <si>
    <t xml:space="preserve">тяга </t>
  </si>
  <si>
    <t>итог</t>
  </si>
  <si>
    <t>08.10.1986</t>
  </si>
  <si>
    <t>30.03.2002</t>
  </si>
  <si>
    <t>31.10.1988</t>
  </si>
  <si>
    <t>25.05.1982</t>
  </si>
  <si>
    <t>04.09.1987</t>
  </si>
  <si>
    <t>19.06.2000</t>
  </si>
  <si>
    <t>09.04.2001</t>
  </si>
  <si>
    <t>25.02.2002</t>
  </si>
  <si>
    <t>19.05.2002</t>
  </si>
  <si>
    <t>14.03.1992</t>
  </si>
  <si>
    <t>26.02.1980</t>
  </si>
  <si>
    <t>17.09.1982</t>
  </si>
  <si>
    <t>07.08.1995</t>
  </si>
  <si>
    <t>12.08.1992</t>
  </si>
  <si>
    <t>15.11.1979</t>
  </si>
  <si>
    <t>06.06.1997</t>
  </si>
  <si>
    <t>30.01.1995</t>
  </si>
  <si>
    <t>30.10.1990</t>
  </si>
  <si>
    <t>27.08.1989</t>
  </si>
  <si>
    <t>24.09.1990</t>
  </si>
  <si>
    <t>24.10.1984</t>
  </si>
  <si>
    <t>11.06.2004</t>
  </si>
  <si>
    <t>13.01.2003</t>
  </si>
  <si>
    <t>23.07.1997</t>
  </si>
  <si>
    <t>07.11.2004</t>
  </si>
  <si>
    <t>02.06.2006</t>
  </si>
  <si>
    <t>16.05.2006</t>
  </si>
  <si>
    <t>07.07.1978</t>
  </si>
  <si>
    <t>19.07.1990</t>
  </si>
  <si>
    <t>26.12.1995</t>
  </si>
  <si>
    <t>07.03.1984</t>
  </si>
  <si>
    <t>27.06.1986</t>
  </si>
  <si>
    <t>06.07.1991</t>
  </si>
  <si>
    <t>23.09.1984</t>
  </si>
  <si>
    <t>11.07.1976</t>
  </si>
  <si>
    <t>25.11.1991</t>
  </si>
  <si>
    <t>30.01.1975</t>
  </si>
  <si>
    <t>13.09.1980</t>
  </si>
  <si>
    <t>17.03.1992</t>
  </si>
  <si>
    <t xml:space="preserve"> Днепровская Екатерина</t>
  </si>
  <si>
    <t xml:space="preserve"> Березин Александр</t>
  </si>
  <si>
    <t xml:space="preserve"> Аствацатрян Варданес</t>
  </si>
  <si>
    <t xml:space="preserve"> Рудевич Вячеслав</t>
  </si>
  <si>
    <t xml:space="preserve"> Цоц Иван</t>
  </si>
  <si>
    <t xml:space="preserve"> Кузьмин Никита</t>
  </si>
  <si>
    <t xml:space="preserve"> Тюкавкин Никита</t>
  </si>
  <si>
    <t xml:space="preserve"> Касьянов Вадим</t>
  </si>
  <si>
    <t xml:space="preserve"> Малышев Кирилл</t>
  </si>
  <si>
    <t xml:space="preserve"> Пономаренко Анатолий</t>
  </si>
  <si>
    <t xml:space="preserve"> Шляхтин Сергей</t>
  </si>
  <si>
    <t xml:space="preserve"> Хасамутдинов Алексей</t>
  </si>
  <si>
    <t xml:space="preserve"> Пляскин Владимир</t>
  </si>
  <si>
    <t xml:space="preserve"> Кривенко Кирилл</t>
  </si>
  <si>
    <t xml:space="preserve"> Зайцев Артем</t>
  </si>
  <si>
    <t xml:space="preserve"> Дружинин Пётр</t>
  </si>
  <si>
    <t xml:space="preserve"> Шестаков Александр</t>
  </si>
  <si>
    <t xml:space="preserve"> Гончарова Марина</t>
  </si>
  <si>
    <t xml:space="preserve"> Погосян Гнел</t>
  </si>
  <si>
    <t xml:space="preserve"> Дербенев Николай</t>
  </si>
  <si>
    <t xml:space="preserve"> Романов Александр</t>
  </si>
  <si>
    <t xml:space="preserve"> Милюшкин Руслан</t>
  </si>
  <si>
    <t xml:space="preserve"> Таракановский Михаил</t>
  </si>
  <si>
    <t xml:space="preserve"> Иванов Владимир</t>
  </si>
  <si>
    <t xml:space="preserve"> Иванов Владислав</t>
  </si>
  <si>
    <t xml:space="preserve"> Фадеев Дмитрий</t>
  </si>
  <si>
    <t xml:space="preserve"> Литвинцев Алексей</t>
  </si>
  <si>
    <t xml:space="preserve"> Дводненко Антон</t>
  </si>
  <si>
    <t xml:space="preserve"> Магомедов Юсупилмагомед</t>
  </si>
  <si>
    <t xml:space="preserve"> Тутолмин Николай</t>
  </si>
  <si>
    <t xml:space="preserve"> Пешков Дмитрий</t>
  </si>
  <si>
    <t xml:space="preserve"> Снегур Нина</t>
  </si>
  <si>
    <t xml:space="preserve"> Голятин Егор</t>
  </si>
  <si>
    <t xml:space="preserve"> Пушкарев Сергей</t>
  </si>
  <si>
    <t>Умеренков Игорь</t>
  </si>
  <si>
    <t>Чита</t>
  </si>
  <si>
    <t>Борзя</t>
  </si>
  <si>
    <t>Приаргунск</t>
  </si>
  <si>
    <t>Забайкальск</t>
  </si>
  <si>
    <t>Краснокаменск</t>
  </si>
  <si>
    <t>Курск</t>
  </si>
  <si>
    <t>присед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</si>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</sst>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inden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1"/>
  <sheetViews>
    <sheetView tabSelected="1" workbookViewId="0">
      <selection activeCell="N5" sqref="N5"/>
    </sheetView>
  </sheetViews>
  <sheetFormatPr defaultColWidth="9.140625" defaultRowHeight="12.75" x14ac:dyDescent="0.2"/>
  <cols>
    <col min="1" max="1" width="7" style="2" customWidth="1"/>
    <col min="2" max="2" width="24.7109375" style="3" bestFit="1" customWidth="1"/>
    <col min="3" max="3" width="4.42578125" style="3" bestFit="1" customWidth="1"/>
    <col min="4" max="4" width="10.140625" style="3" bestFit="1" customWidth="1"/>
    <col min="5" max="5" width="5.5703125" style="3" bestFit="1" customWidth="1"/>
    <col min="6" max="6" width="5.7109375" style="3" customWidth="1"/>
    <col min="7" max="7" width="29.2851562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9" width="5.5703125" style="2" customWidth="1"/>
    <col min="20" max="20" width="4.5703125" style="2" customWidth="1"/>
    <col min="21" max="21" width="7.7109375" style="4" bestFit="1" customWidth="1"/>
    <col min="22" max="22" width="8.5703125" style="1" bestFit="1" customWidth="1"/>
    <col min="23" max="23" width="18" style="3" bestFit="1" customWidth="1"/>
    <col min="24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289</v>
      </c>
      <c r="J1" s="29"/>
      <c r="K1" s="30"/>
      <c r="L1" s="19"/>
      <c r="M1" s="28" t="s">
        <v>290</v>
      </c>
      <c r="N1" s="29"/>
      <c r="O1" s="30"/>
      <c r="P1" s="19"/>
      <c r="Q1" s="28" t="s">
        <v>291</v>
      </c>
      <c r="R1" s="29"/>
      <c r="S1" s="30"/>
      <c r="T1" s="19"/>
      <c r="U1" s="19" t="s">
        <v>208</v>
      </c>
      <c r="V1" s="19" t="s">
        <v>1</v>
      </c>
      <c r="W1" s="19" t="s">
        <v>0</v>
      </c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>
        <v>1</v>
      </c>
      <c r="N2" s="16">
        <v>2</v>
      </c>
      <c r="O2" s="16">
        <v>3</v>
      </c>
      <c r="P2" s="16" t="s">
        <v>2</v>
      </c>
      <c r="Q2" s="16">
        <v>1</v>
      </c>
      <c r="R2" s="16">
        <v>2</v>
      </c>
      <c r="S2" s="16">
        <v>3</v>
      </c>
      <c r="T2" s="16" t="s">
        <v>2</v>
      </c>
      <c r="U2" s="19"/>
      <c r="V2" s="19"/>
      <c r="W2" s="19"/>
    </row>
    <row r="3" spans="1:23" x14ac:dyDescent="0.2">
      <c r="A3" s="22">
        <v>1</v>
      </c>
      <c r="B3" s="5" t="s">
        <v>248</v>
      </c>
      <c r="C3" s="5" t="s">
        <v>192</v>
      </c>
      <c r="D3" s="5" t="s">
        <v>209</v>
      </c>
      <c r="E3" s="5" t="s">
        <v>52</v>
      </c>
      <c r="F3" s="23">
        <v>60</v>
      </c>
      <c r="G3" s="5" t="s">
        <v>283</v>
      </c>
      <c r="H3" s="5" t="s">
        <v>189</v>
      </c>
      <c r="I3" s="6" t="s">
        <v>53</v>
      </c>
      <c r="J3" s="7" t="s">
        <v>54</v>
      </c>
      <c r="K3" s="6" t="s">
        <v>54</v>
      </c>
      <c r="L3" s="7"/>
      <c r="M3" s="6" t="s">
        <v>33</v>
      </c>
      <c r="N3" s="7" t="s">
        <v>55</v>
      </c>
      <c r="O3" s="7" t="s">
        <v>55</v>
      </c>
      <c r="P3" s="7"/>
      <c r="Q3" s="6" t="s">
        <v>54</v>
      </c>
      <c r="R3" s="6" t="s">
        <v>56</v>
      </c>
      <c r="S3" s="6" t="s">
        <v>57</v>
      </c>
      <c r="T3" s="7"/>
      <c r="U3" s="8" t="str">
        <f>"242,5"</f>
        <v>242,5</v>
      </c>
      <c r="V3" s="9" t="str">
        <f>"241,7604"</f>
        <v>241,7604</v>
      </c>
      <c r="W3" s="5"/>
    </row>
    <row r="4" spans="1:23" x14ac:dyDescent="0.2">
      <c r="A4" s="22">
        <v>1</v>
      </c>
      <c r="B4" s="5" t="s">
        <v>249</v>
      </c>
      <c r="C4" s="5" t="s">
        <v>191</v>
      </c>
      <c r="D4" s="5" t="s">
        <v>210</v>
      </c>
      <c r="E4" s="5" t="s">
        <v>59</v>
      </c>
      <c r="F4" s="23">
        <v>60</v>
      </c>
      <c r="G4" s="5" t="s">
        <v>284</v>
      </c>
      <c r="H4" s="5" t="s">
        <v>190</v>
      </c>
      <c r="I4" s="6" t="s">
        <v>60</v>
      </c>
      <c r="J4" s="6" t="s">
        <v>43</v>
      </c>
      <c r="K4" s="6" t="s">
        <v>61</v>
      </c>
      <c r="L4" s="7"/>
      <c r="M4" s="6" t="s">
        <v>54</v>
      </c>
      <c r="N4" s="6" t="s">
        <v>62</v>
      </c>
      <c r="O4" s="6" t="s">
        <v>63</v>
      </c>
      <c r="P4" s="7"/>
      <c r="Q4" s="6" t="s">
        <v>64</v>
      </c>
      <c r="R4" s="7" t="s">
        <v>65</v>
      </c>
      <c r="S4" s="6" t="s">
        <v>65</v>
      </c>
      <c r="T4" s="7"/>
      <c r="U4" s="8" t="str">
        <f>"440,0"</f>
        <v>440,0</v>
      </c>
      <c r="V4" s="9" t="str">
        <f>"370,0620"</f>
        <v>370,0620</v>
      </c>
      <c r="W4" s="5" t="s">
        <v>193</v>
      </c>
    </row>
    <row r="5" spans="1:23" x14ac:dyDescent="0.2">
      <c r="A5" s="22">
        <v>1</v>
      </c>
      <c r="B5" s="5" t="s">
        <v>250</v>
      </c>
      <c r="C5" s="5" t="s">
        <v>191</v>
      </c>
      <c r="D5" s="5" t="s">
        <v>211</v>
      </c>
      <c r="E5" s="5" t="s">
        <v>66</v>
      </c>
      <c r="F5" s="23">
        <v>67.5</v>
      </c>
      <c r="G5" s="5" t="s">
        <v>283</v>
      </c>
      <c r="H5" s="5" t="s">
        <v>189</v>
      </c>
      <c r="I5" s="6" t="s">
        <v>44</v>
      </c>
      <c r="J5" s="6" t="s">
        <v>67</v>
      </c>
      <c r="K5" s="7" t="s">
        <v>68</v>
      </c>
      <c r="L5" s="7"/>
      <c r="M5" s="6" t="s">
        <v>69</v>
      </c>
      <c r="N5" s="6" t="s">
        <v>57</v>
      </c>
      <c r="O5" s="7" t="s">
        <v>70</v>
      </c>
      <c r="P5" s="7"/>
      <c r="Q5" s="6" t="s">
        <v>61</v>
      </c>
      <c r="R5" s="6" t="s">
        <v>68</v>
      </c>
      <c r="S5" s="6" t="s">
        <v>71</v>
      </c>
      <c r="T5" s="7"/>
      <c r="U5" s="8" t="str">
        <f>"420,0"</f>
        <v>420,0</v>
      </c>
      <c r="V5" s="9" t="str">
        <f>"320,4600"</f>
        <v>320,4600</v>
      </c>
      <c r="W5" s="5"/>
    </row>
    <row r="6" spans="1:23" x14ac:dyDescent="0.2">
      <c r="A6" s="22">
        <v>1</v>
      </c>
      <c r="B6" s="5" t="s">
        <v>251</v>
      </c>
      <c r="C6" s="5" t="s">
        <v>191</v>
      </c>
      <c r="D6" s="5" t="s">
        <v>212</v>
      </c>
      <c r="E6" s="5" t="s">
        <v>73</v>
      </c>
      <c r="F6" s="23">
        <v>82.5</v>
      </c>
      <c r="G6" s="5" t="s">
        <v>285</v>
      </c>
      <c r="H6" s="5" t="s">
        <v>189</v>
      </c>
      <c r="I6" s="6" t="s">
        <v>13</v>
      </c>
      <c r="J6" s="7" t="s">
        <v>14</v>
      </c>
      <c r="K6" s="6" t="s">
        <v>74</v>
      </c>
      <c r="L6" s="7"/>
      <c r="M6" s="6" t="s">
        <v>75</v>
      </c>
      <c r="N6" s="6" t="s">
        <v>60</v>
      </c>
      <c r="O6" s="6" t="s">
        <v>43</v>
      </c>
      <c r="P6" s="7"/>
      <c r="Q6" s="6" t="s">
        <v>74</v>
      </c>
      <c r="R6" s="6" t="s">
        <v>76</v>
      </c>
      <c r="S6" s="6" t="s">
        <v>77</v>
      </c>
      <c r="T6" s="7"/>
      <c r="U6" s="8" t="str">
        <f>"565,0"</f>
        <v>565,0</v>
      </c>
      <c r="V6" s="9" t="str">
        <f>"371,0355"</f>
        <v>371,0355</v>
      </c>
      <c r="W6" s="5"/>
    </row>
    <row r="17" spans="2:6" x14ac:dyDescent="0.2">
      <c r="B17" s="14"/>
      <c r="C17" s="14"/>
      <c r="D17" s="14"/>
    </row>
    <row r="18" spans="2:6" x14ac:dyDescent="0.2">
      <c r="B18" s="15"/>
      <c r="C18" s="15"/>
      <c r="D18" s="14"/>
    </row>
    <row r="19" spans="2:6" x14ac:dyDescent="0.2">
      <c r="B19" s="16"/>
      <c r="C19" s="16"/>
      <c r="D19" s="16"/>
      <c r="E19" s="16"/>
      <c r="F19" s="13"/>
    </row>
    <row r="20" spans="2:6" x14ac:dyDescent="0.2">
      <c r="B20" s="10"/>
      <c r="C20" s="10"/>
    </row>
    <row r="23" spans="2:6" x14ac:dyDescent="0.2">
      <c r="B23" s="14"/>
      <c r="C23" s="14"/>
      <c r="D23" s="14"/>
    </row>
    <row r="24" spans="2:6" x14ac:dyDescent="0.2">
      <c r="B24" s="15"/>
      <c r="C24" s="15"/>
      <c r="D24" s="14"/>
    </row>
    <row r="25" spans="2:6" x14ac:dyDescent="0.2">
      <c r="B25" s="16"/>
      <c r="C25" s="16"/>
      <c r="D25" s="16"/>
      <c r="E25" s="16"/>
      <c r="F25" s="13"/>
    </row>
    <row r="26" spans="2:6" x14ac:dyDescent="0.2">
      <c r="B26" s="10"/>
      <c r="C26" s="10"/>
    </row>
    <row r="28" spans="2:6" x14ac:dyDescent="0.2">
      <c r="B28" s="15"/>
      <c r="C28" s="15"/>
      <c r="D28" s="14"/>
    </row>
    <row r="29" spans="2:6" x14ac:dyDescent="0.2">
      <c r="B29" s="16"/>
      <c r="C29" s="16"/>
      <c r="D29" s="16"/>
      <c r="E29" s="16"/>
      <c r="F29" s="13"/>
    </row>
    <row r="30" spans="2:6" x14ac:dyDescent="0.2">
      <c r="B30" s="10"/>
      <c r="C30" s="10"/>
    </row>
    <row r="31" spans="2:6" x14ac:dyDescent="0.2">
      <c r="B31" s="10"/>
      <c r="C31" s="10"/>
    </row>
  </sheetData>
  <mergeCells count="3">
    <mergeCell ref="I1:K1"/>
    <mergeCell ref="M1:O1"/>
    <mergeCell ref="Q1:S1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7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17.7109375" style="3" bestFit="1" customWidth="1"/>
    <col min="3" max="3" width="4.42578125" style="3" bestFit="1" customWidth="1"/>
    <col min="4" max="4" width="10.140625" style="3" bestFit="1" customWidth="1"/>
    <col min="5" max="5" width="9.5703125" style="3" bestFit="1" customWidth="1"/>
    <col min="6" max="6" width="5.7109375" style="3" customWidth="1"/>
    <col min="7" max="7" width="30.570312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9" width="5.5703125" style="2" customWidth="1"/>
    <col min="20" max="20" width="4.5703125" style="2" customWidth="1"/>
    <col min="21" max="21" width="7.7109375" style="4" bestFit="1" customWidth="1"/>
    <col min="22" max="22" width="8.5703125" style="1" bestFit="1" customWidth="1"/>
    <col min="23" max="23" width="16.140625" style="3" bestFit="1" customWidth="1"/>
    <col min="24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4</v>
      </c>
      <c r="J1" s="29"/>
      <c r="K1" s="30"/>
      <c r="L1" s="19"/>
      <c r="M1" s="28" t="s">
        <v>290</v>
      </c>
      <c r="N1" s="29"/>
      <c r="O1" s="30"/>
      <c r="P1" s="19"/>
      <c r="Q1" s="28" t="s">
        <v>291</v>
      </c>
      <c r="R1" s="29"/>
      <c r="S1" s="30"/>
      <c r="T1" s="19"/>
      <c r="U1" s="19" t="s">
        <v>208</v>
      </c>
      <c r="V1" s="19" t="s">
        <v>1</v>
      </c>
      <c r="W1" s="19" t="s">
        <v>0</v>
      </c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>
        <v>1</v>
      </c>
      <c r="N2" s="16">
        <v>2</v>
      </c>
      <c r="O2" s="16">
        <v>3</v>
      </c>
      <c r="P2" s="16" t="s">
        <v>2</v>
      </c>
      <c r="Q2" s="16">
        <v>1</v>
      </c>
      <c r="R2" s="16">
        <v>2</v>
      </c>
      <c r="S2" s="16">
        <v>3</v>
      </c>
      <c r="T2" s="16" t="s">
        <v>2</v>
      </c>
      <c r="U2" s="19"/>
      <c r="V2" s="19"/>
      <c r="W2" s="19"/>
    </row>
    <row r="3" spans="1:23" x14ac:dyDescent="0.2">
      <c r="A3" s="6" t="s">
        <v>187</v>
      </c>
      <c r="B3" s="5" t="s">
        <v>252</v>
      </c>
      <c r="C3" s="5" t="s">
        <v>191</v>
      </c>
      <c r="D3" s="5" t="s">
        <v>213</v>
      </c>
      <c r="E3" s="5" t="s">
        <v>6</v>
      </c>
      <c r="F3" s="5" t="s">
        <v>30</v>
      </c>
      <c r="G3" s="5" t="s">
        <v>286</v>
      </c>
      <c r="H3" s="5" t="s">
        <v>189</v>
      </c>
      <c r="I3" s="6" t="s">
        <v>13</v>
      </c>
      <c r="J3" s="6" t="s">
        <v>14</v>
      </c>
      <c r="K3" s="7" t="s">
        <v>74</v>
      </c>
      <c r="L3" s="7"/>
      <c r="M3" s="6" t="s">
        <v>57</v>
      </c>
      <c r="N3" s="6" t="s">
        <v>70</v>
      </c>
      <c r="O3" s="7" t="s">
        <v>10</v>
      </c>
      <c r="P3" s="7"/>
      <c r="Q3" s="6" t="s">
        <v>13</v>
      </c>
      <c r="R3" s="6" t="s">
        <v>74</v>
      </c>
      <c r="S3" s="7" t="s">
        <v>89</v>
      </c>
      <c r="T3" s="7"/>
      <c r="U3" s="8" t="str">
        <f>"495,0"</f>
        <v>495,0</v>
      </c>
      <c r="V3" s="9" t="str">
        <f>"307,3455"</f>
        <v>307,3455</v>
      </c>
      <c r="W3" s="5"/>
    </row>
    <row r="5" spans="1:23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8" spans="1:23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11" spans="1:23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3" spans="1:23" x14ac:dyDescent="0.2">
      <c r="B13" s="3" t="s">
        <v>3</v>
      </c>
    </row>
    <row r="14" spans="1:23" x14ac:dyDescent="0.2">
      <c r="B14" s="14" t="s">
        <v>24</v>
      </c>
      <c r="C14" s="14"/>
      <c r="D14" s="14"/>
    </row>
    <row r="15" spans="1:23" x14ac:dyDescent="0.2">
      <c r="B15" s="15"/>
      <c r="C15" s="15"/>
      <c r="D15" s="14"/>
    </row>
    <row r="16" spans="1:23" x14ac:dyDescent="0.2">
      <c r="B16" s="16" t="s">
        <v>26</v>
      </c>
      <c r="C16" s="16"/>
      <c r="D16" s="16"/>
      <c r="E16" s="16"/>
      <c r="F16" s="13"/>
    </row>
    <row r="17" spans="2:3" x14ac:dyDescent="0.2">
      <c r="B17" s="10" t="s">
        <v>88</v>
      </c>
      <c r="C17" s="10"/>
    </row>
  </sheetData>
  <mergeCells count="3">
    <mergeCell ref="Q1:S1"/>
    <mergeCell ref="I1:K1"/>
    <mergeCell ref="M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17"/>
  <sheetViews>
    <sheetView workbookViewId="0">
      <selection activeCell="A3" sqref="A3"/>
    </sheetView>
  </sheetViews>
  <sheetFormatPr defaultColWidth="9.140625" defaultRowHeight="12.75" x14ac:dyDescent="0.2"/>
  <cols>
    <col min="1" max="1" width="9.140625" style="2"/>
    <col min="2" max="2" width="17.7109375" style="3" bestFit="1" customWidth="1"/>
    <col min="3" max="3" width="4.42578125" style="3" bestFit="1" customWidth="1"/>
    <col min="4" max="4" width="15.140625" style="3" bestFit="1" customWidth="1"/>
    <col min="5" max="5" width="9.5703125" style="3" bestFit="1" customWidth="1"/>
    <col min="6" max="6" width="5.7109375" style="3" customWidth="1"/>
    <col min="7" max="7" width="23.570312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9" width="5.5703125" style="2" customWidth="1"/>
    <col min="20" max="20" width="4.5703125" style="2" customWidth="1"/>
    <col min="21" max="21" width="7.7109375" style="4" bestFit="1" customWidth="1"/>
    <col min="22" max="22" width="8.5703125" style="1" bestFit="1" customWidth="1"/>
    <col min="23" max="23" width="16.7109375" style="3" bestFit="1" customWidth="1"/>
    <col min="24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4</v>
      </c>
      <c r="J1" s="29"/>
      <c r="K1" s="30"/>
      <c r="L1" s="19"/>
      <c r="M1" s="28" t="s">
        <v>290</v>
      </c>
      <c r="N1" s="29"/>
      <c r="O1" s="30"/>
      <c r="P1" s="19"/>
      <c r="Q1" s="28" t="s">
        <v>291</v>
      </c>
      <c r="R1" s="29"/>
      <c r="S1" s="30"/>
      <c r="T1" s="19"/>
      <c r="U1" s="19" t="s">
        <v>208</v>
      </c>
      <c r="V1" s="19" t="s">
        <v>1</v>
      </c>
      <c r="W1" s="19" t="s">
        <v>0</v>
      </c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>
        <v>1</v>
      </c>
      <c r="N2" s="16">
        <v>2</v>
      </c>
      <c r="O2" s="16">
        <v>3</v>
      </c>
      <c r="P2" s="16" t="s">
        <v>2</v>
      </c>
      <c r="Q2" s="16">
        <v>1</v>
      </c>
      <c r="R2" s="16">
        <v>2</v>
      </c>
      <c r="S2" s="16">
        <v>3</v>
      </c>
      <c r="T2" s="16" t="s">
        <v>2</v>
      </c>
      <c r="U2" s="19"/>
      <c r="V2" s="19"/>
      <c r="W2" s="19"/>
    </row>
    <row r="3" spans="1:23" x14ac:dyDescent="0.2">
      <c r="A3" s="6" t="s">
        <v>187</v>
      </c>
      <c r="B3" s="5" t="s">
        <v>253</v>
      </c>
      <c r="C3" s="5" t="s">
        <v>191</v>
      </c>
      <c r="D3" s="5" t="s">
        <v>214</v>
      </c>
      <c r="E3" s="5" t="s">
        <v>82</v>
      </c>
      <c r="F3" s="5" t="s">
        <v>196</v>
      </c>
      <c r="G3" s="5" t="s">
        <v>283</v>
      </c>
      <c r="H3" s="5" t="s">
        <v>195</v>
      </c>
      <c r="I3" s="6" t="s">
        <v>13</v>
      </c>
      <c r="J3" s="7" t="s">
        <v>14</v>
      </c>
      <c r="K3" s="7" t="s">
        <v>14</v>
      </c>
      <c r="L3" s="7"/>
      <c r="M3" s="6" t="s">
        <v>63</v>
      </c>
      <c r="N3" s="6" t="s">
        <v>10</v>
      </c>
      <c r="O3" s="7" t="s">
        <v>83</v>
      </c>
      <c r="P3" s="7"/>
      <c r="Q3" s="6" t="s">
        <v>14</v>
      </c>
      <c r="R3" s="6" t="s">
        <v>84</v>
      </c>
      <c r="S3" s="6" t="s">
        <v>85</v>
      </c>
      <c r="T3" s="7"/>
      <c r="U3" s="8" t="str">
        <f>"510,0"</f>
        <v>510,0</v>
      </c>
      <c r="V3" s="9" t="str">
        <f>"328,7460"</f>
        <v>328,7460</v>
      </c>
      <c r="W3" s="5" t="s">
        <v>194</v>
      </c>
    </row>
    <row r="5" spans="1:23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8" spans="1:23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11" spans="1:23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3" spans="1:23" x14ac:dyDescent="0.2">
      <c r="B13" s="3" t="s">
        <v>3</v>
      </c>
    </row>
    <row r="14" spans="1:23" x14ac:dyDescent="0.2">
      <c r="B14" s="14" t="s">
        <v>24</v>
      </c>
      <c r="C14" s="14"/>
      <c r="D14" s="14"/>
    </row>
    <row r="15" spans="1:23" x14ac:dyDescent="0.2">
      <c r="B15" s="15"/>
      <c r="C15" s="15"/>
      <c r="D15" s="14" t="s">
        <v>86</v>
      </c>
    </row>
    <row r="16" spans="1:23" x14ac:dyDescent="0.2">
      <c r="B16" s="16" t="s">
        <v>26</v>
      </c>
      <c r="C16" s="16"/>
      <c r="D16" s="16"/>
      <c r="E16" s="16" t="s">
        <v>28</v>
      </c>
      <c r="F16" s="13"/>
    </row>
    <row r="17" spans="2:5" x14ac:dyDescent="0.2">
      <c r="B17" s="10" t="s">
        <v>81</v>
      </c>
      <c r="C17" s="10"/>
      <c r="D17" s="3" t="s">
        <v>87</v>
      </c>
      <c r="E17" s="3" t="s">
        <v>49</v>
      </c>
    </row>
  </sheetData>
  <mergeCells count="3">
    <mergeCell ref="Q1:S1"/>
    <mergeCell ref="I1:K1"/>
    <mergeCell ref="M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51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4.7109375" style="3" bestFit="1" customWidth="1"/>
    <col min="3" max="3" width="4.42578125" style="3" bestFit="1" customWidth="1"/>
    <col min="4" max="4" width="19.7109375" style="3" bestFit="1" customWidth="1"/>
    <col min="5" max="5" width="6.5703125" style="3" bestFit="1" customWidth="1"/>
    <col min="6" max="6" width="5.7109375" style="3" customWidth="1"/>
    <col min="7" max="7" width="32.710937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3" width="7.7109375" style="4" bestFit="1" customWidth="1"/>
    <col min="14" max="14" width="8.5703125" style="1" bestFit="1" customWidth="1"/>
    <col min="15" max="15" width="18.5703125" style="3" bestFit="1" customWidth="1"/>
    <col min="16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290</v>
      </c>
      <c r="J1" s="29"/>
      <c r="K1" s="30"/>
      <c r="L1" s="19"/>
      <c r="M1" s="19" t="s">
        <v>208</v>
      </c>
      <c r="N1" s="19" t="s">
        <v>1</v>
      </c>
      <c r="O1" s="19" t="s">
        <v>0</v>
      </c>
      <c r="P1" s="17"/>
      <c r="Q1" s="17"/>
      <c r="R1" s="17"/>
      <c r="S1" s="17"/>
      <c r="T1" s="17"/>
      <c r="U1" s="17"/>
      <c r="V1" s="17"/>
      <c r="W1" s="17"/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/>
      <c r="N2" s="16"/>
      <c r="O2" s="16"/>
      <c r="U2" s="17"/>
      <c r="V2" s="17"/>
      <c r="W2" s="17"/>
    </row>
    <row r="3" spans="1:23" x14ac:dyDescent="0.2">
      <c r="A3" s="22">
        <v>1</v>
      </c>
      <c r="B3" s="5" t="s">
        <v>254</v>
      </c>
      <c r="C3" s="5" t="s">
        <v>191</v>
      </c>
      <c r="D3" s="5" t="s">
        <v>215</v>
      </c>
      <c r="E3" s="5" t="s">
        <v>91</v>
      </c>
      <c r="F3" s="23">
        <v>52</v>
      </c>
      <c r="G3" s="5" t="s">
        <v>287</v>
      </c>
      <c r="H3" s="5" t="s">
        <v>195</v>
      </c>
      <c r="I3" s="6" t="s">
        <v>35</v>
      </c>
      <c r="J3" s="7" t="s">
        <v>92</v>
      </c>
      <c r="K3" s="7" t="s">
        <v>92</v>
      </c>
      <c r="L3" s="7"/>
      <c r="M3" s="8" t="str">
        <f>"57,5"</f>
        <v>57,5</v>
      </c>
      <c r="N3" s="9" t="str">
        <f>"64,0205"</f>
        <v>64,0205</v>
      </c>
      <c r="O3" s="5" t="s">
        <v>197</v>
      </c>
    </row>
    <row r="4" spans="1:23" x14ac:dyDescent="0.2">
      <c r="A4" s="22">
        <v>1</v>
      </c>
      <c r="B4" s="5" t="s">
        <v>255</v>
      </c>
      <c r="C4" s="5" t="s">
        <v>191</v>
      </c>
      <c r="D4" s="5" t="s">
        <v>216</v>
      </c>
      <c r="E4" s="5" t="s">
        <v>94</v>
      </c>
      <c r="F4" s="23">
        <v>56</v>
      </c>
      <c r="G4" s="5" t="s">
        <v>287</v>
      </c>
      <c r="H4" s="5" t="s">
        <v>190</v>
      </c>
      <c r="I4" s="6" t="s">
        <v>92</v>
      </c>
      <c r="J4" s="6" t="s">
        <v>95</v>
      </c>
      <c r="K4" s="6" t="s">
        <v>96</v>
      </c>
      <c r="L4" s="7"/>
      <c r="M4" s="8" t="str">
        <f>"72,5"</f>
        <v>72,5</v>
      </c>
      <c r="N4" s="9" t="str">
        <f>"64,7099"</f>
        <v>64,7099</v>
      </c>
      <c r="O4" s="5" t="s">
        <v>198</v>
      </c>
    </row>
    <row r="5" spans="1:23" x14ac:dyDescent="0.2">
      <c r="A5" s="22">
        <v>1</v>
      </c>
      <c r="B5" s="5" t="s">
        <v>249</v>
      </c>
      <c r="C5" s="5" t="s">
        <v>191</v>
      </c>
      <c r="D5" s="5" t="s">
        <v>210</v>
      </c>
      <c r="E5" s="5" t="s">
        <v>59</v>
      </c>
      <c r="F5" s="23">
        <v>59</v>
      </c>
      <c r="G5" s="5" t="s">
        <v>284</v>
      </c>
      <c r="H5" s="5" t="s">
        <v>190</v>
      </c>
      <c r="I5" s="6" t="s">
        <v>62</v>
      </c>
      <c r="J5" s="7" t="s">
        <v>70</v>
      </c>
      <c r="K5" s="7" t="s">
        <v>70</v>
      </c>
      <c r="L5" s="7"/>
      <c r="M5" s="8" t="str">
        <f>"97,5"</f>
        <v>97,5</v>
      </c>
      <c r="N5" s="9" t="str">
        <f>"82,0024"</f>
        <v>82,0024</v>
      </c>
      <c r="O5" s="5" t="s">
        <v>199</v>
      </c>
    </row>
    <row r="6" spans="1:23" x14ac:dyDescent="0.2">
      <c r="A6" s="22">
        <v>1</v>
      </c>
      <c r="B6" s="5" t="s">
        <v>256</v>
      </c>
      <c r="C6" s="5" t="s">
        <v>191</v>
      </c>
      <c r="D6" s="5" t="s">
        <v>217</v>
      </c>
      <c r="E6" s="5" t="s">
        <v>98</v>
      </c>
      <c r="F6" s="23">
        <v>67.5</v>
      </c>
      <c r="G6" s="5" t="s">
        <v>287</v>
      </c>
      <c r="H6" s="5" t="s">
        <v>190</v>
      </c>
      <c r="I6" s="6" t="s">
        <v>99</v>
      </c>
      <c r="J6" s="6" t="s">
        <v>95</v>
      </c>
      <c r="K6" s="6" t="s">
        <v>100</v>
      </c>
      <c r="L6" s="7"/>
      <c r="M6" s="8" t="str">
        <f>"75,0"</f>
        <v>75,0</v>
      </c>
      <c r="N6" s="9" t="str">
        <f>"57,9975"</f>
        <v>57,9975</v>
      </c>
      <c r="O6" s="5" t="s">
        <v>101</v>
      </c>
    </row>
    <row r="7" spans="1:23" x14ac:dyDescent="0.2">
      <c r="A7" s="22">
        <v>1</v>
      </c>
      <c r="B7" s="5" t="s">
        <v>257</v>
      </c>
      <c r="C7" s="5" t="s">
        <v>191</v>
      </c>
      <c r="D7" s="5" t="s">
        <v>218</v>
      </c>
      <c r="E7" s="5" t="s">
        <v>103</v>
      </c>
      <c r="F7" s="23">
        <v>67.5</v>
      </c>
      <c r="G7" s="5" t="s">
        <v>286</v>
      </c>
      <c r="H7" s="5" t="s">
        <v>189</v>
      </c>
      <c r="I7" s="6" t="s">
        <v>95</v>
      </c>
      <c r="J7" s="6" t="s">
        <v>104</v>
      </c>
      <c r="K7" s="6" t="s">
        <v>54</v>
      </c>
      <c r="L7" s="7"/>
      <c r="M7" s="8" t="str">
        <f>"90,0"</f>
        <v>90,0</v>
      </c>
      <c r="N7" s="9" t="str">
        <f>"70,5690"</f>
        <v>70,5690</v>
      </c>
      <c r="O7" s="5"/>
    </row>
    <row r="8" spans="1:23" x14ac:dyDescent="0.2">
      <c r="A8" s="6"/>
      <c r="B8" s="5" t="s">
        <v>105</v>
      </c>
      <c r="C8" s="5" t="s">
        <v>191</v>
      </c>
      <c r="D8" s="5" t="s">
        <v>219</v>
      </c>
      <c r="E8" s="5" t="s">
        <v>50</v>
      </c>
      <c r="F8" s="23">
        <v>75</v>
      </c>
      <c r="G8" s="5" t="s">
        <v>286</v>
      </c>
      <c r="H8" s="5" t="s">
        <v>200</v>
      </c>
      <c r="I8" s="7" t="s">
        <v>57</v>
      </c>
      <c r="J8" s="7" t="s">
        <v>57</v>
      </c>
      <c r="K8" s="7" t="s">
        <v>57</v>
      </c>
      <c r="L8" s="7"/>
      <c r="M8" s="8" t="str">
        <f>"0.00"</f>
        <v>0.00</v>
      </c>
      <c r="N8" s="9"/>
      <c r="O8" s="5"/>
    </row>
    <row r="9" spans="1:23" x14ac:dyDescent="0.2">
      <c r="A9" s="22">
        <v>1</v>
      </c>
      <c r="B9" s="5" t="s">
        <v>258</v>
      </c>
      <c r="C9" s="5" t="s">
        <v>191</v>
      </c>
      <c r="D9" s="5" t="s">
        <v>220</v>
      </c>
      <c r="E9" s="5" t="s">
        <v>107</v>
      </c>
      <c r="F9" s="23">
        <v>82.5</v>
      </c>
      <c r="G9" s="5" t="s">
        <v>283</v>
      </c>
      <c r="H9" s="5" t="s">
        <v>189</v>
      </c>
      <c r="I9" s="6" t="s">
        <v>61</v>
      </c>
      <c r="J9" s="6" t="s">
        <v>7</v>
      </c>
      <c r="K9" s="6" t="s">
        <v>108</v>
      </c>
      <c r="L9" s="7"/>
      <c r="M9" s="8" t="str">
        <f>"157,5"</f>
        <v>157,5</v>
      </c>
      <c r="N9" s="9" t="str">
        <f>"102,5010"</f>
        <v>102,5010</v>
      </c>
      <c r="O9" s="5" t="s">
        <v>109</v>
      </c>
    </row>
    <row r="10" spans="1:23" x14ac:dyDescent="0.2">
      <c r="A10" s="22">
        <v>2</v>
      </c>
      <c r="B10" s="5" t="s">
        <v>264</v>
      </c>
      <c r="C10" s="5" t="s">
        <v>191</v>
      </c>
      <c r="D10" s="5" t="s">
        <v>221</v>
      </c>
      <c r="E10" s="5" t="s">
        <v>111</v>
      </c>
      <c r="F10" s="23">
        <v>82.5</v>
      </c>
      <c r="G10" s="5" t="s">
        <v>284</v>
      </c>
      <c r="H10" s="5" t="s">
        <v>189</v>
      </c>
      <c r="I10" s="6" t="s">
        <v>112</v>
      </c>
      <c r="J10" s="7" t="s">
        <v>113</v>
      </c>
      <c r="K10" s="6" t="s">
        <v>113</v>
      </c>
      <c r="L10" s="7"/>
      <c r="M10" s="8" t="str">
        <f>"147,5"</f>
        <v>147,5</v>
      </c>
      <c r="N10" s="9" t="str">
        <f>"101,0596"</f>
        <v>101,0596</v>
      </c>
      <c r="O10" s="5" t="s">
        <v>114</v>
      </c>
    </row>
    <row r="11" spans="1:23" x14ac:dyDescent="0.2">
      <c r="A11" s="22">
        <v>3</v>
      </c>
      <c r="B11" s="5" t="s">
        <v>115</v>
      </c>
      <c r="C11" s="5" t="s">
        <v>191</v>
      </c>
      <c r="D11" s="5" t="s">
        <v>222</v>
      </c>
      <c r="E11" s="5" t="s">
        <v>73</v>
      </c>
      <c r="F11" s="23">
        <v>82.5</v>
      </c>
      <c r="G11" s="5" t="s">
        <v>287</v>
      </c>
      <c r="H11" s="5" t="s">
        <v>189</v>
      </c>
      <c r="I11" s="6" t="s">
        <v>60</v>
      </c>
      <c r="J11" s="7" t="s">
        <v>44</v>
      </c>
      <c r="K11" s="7" t="s">
        <v>44</v>
      </c>
      <c r="L11" s="7"/>
      <c r="M11" s="8" t="str">
        <f>"135,0"</f>
        <v>135,0</v>
      </c>
      <c r="N11" s="9" t="str">
        <f>"88,6545"</f>
        <v>88,6545</v>
      </c>
      <c r="O11" s="5" t="s">
        <v>197</v>
      </c>
    </row>
    <row r="12" spans="1:23" x14ac:dyDescent="0.2">
      <c r="A12" s="22">
        <v>1</v>
      </c>
      <c r="B12" s="5" t="s">
        <v>259</v>
      </c>
      <c r="C12" s="5" t="s">
        <v>191</v>
      </c>
      <c r="D12" s="5" t="s">
        <v>223</v>
      </c>
      <c r="E12" s="5" t="s">
        <v>117</v>
      </c>
      <c r="F12" s="23">
        <v>82.5</v>
      </c>
      <c r="G12" s="5" t="s">
        <v>287</v>
      </c>
      <c r="H12" s="5" t="s">
        <v>200</v>
      </c>
      <c r="I12" s="6" t="s">
        <v>118</v>
      </c>
      <c r="J12" s="7" t="s">
        <v>75</v>
      </c>
      <c r="K12" s="6" t="s">
        <v>75</v>
      </c>
      <c r="L12" s="7"/>
      <c r="M12" s="8" t="str">
        <f>"125,0"</f>
        <v>125,0</v>
      </c>
      <c r="N12" s="9" t="str">
        <f>"81,7027"</f>
        <v>81,7027</v>
      </c>
      <c r="O12" s="5"/>
    </row>
    <row r="13" spans="1:23" x14ac:dyDescent="0.2">
      <c r="A13" s="22">
        <v>1</v>
      </c>
      <c r="B13" s="5" t="s">
        <v>260</v>
      </c>
      <c r="C13" s="5" t="s">
        <v>191</v>
      </c>
      <c r="D13" s="5" t="s">
        <v>224</v>
      </c>
      <c r="E13" s="5" t="s">
        <v>120</v>
      </c>
      <c r="F13" s="23">
        <v>90</v>
      </c>
      <c r="G13" s="5" t="s">
        <v>287</v>
      </c>
      <c r="H13" s="5" t="s">
        <v>195</v>
      </c>
      <c r="I13" s="6" t="s">
        <v>121</v>
      </c>
      <c r="J13" s="6" t="s">
        <v>122</v>
      </c>
      <c r="K13" s="6" t="s">
        <v>123</v>
      </c>
      <c r="L13" s="7"/>
      <c r="M13" s="8" t="str">
        <f>"132,5"</f>
        <v>132,5</v>
      </c>
      <c r="N13" s="9" t="str">
        <f>"82,2163"</f>
        <v>82,2163</v>
      </c>
      <c r="O13" s="5" t="s">
        <v>101</v>
      </c>
    </row>
    <row r="14" spans="1:23" x14ac:dyDescent="0.2">
      <c r="A14" s="22">
        <v>1</v>
      </c>
      <c r="B14" s="5" t="s">
        <v>261</v>
      </c>
      <c r="C14" s="5" t="s">
        <v>191</v>
      </c>
      <c r="D14" s="5" t="s">
        <v>225</v>
      </c>
      <c r="E14" s="5" t="s">
        <v>125</v>
      </c>
      <c r="F14" s="23">
        <v>90</v>
      </c>
      <c r="G14" s="5" t="s">
        <v>286</v>
      </c>
      <c r="H14" s="5" t="s">
        <v>189</v>
      </c>
      <c r="I14" s="6" t="s">
        <v>123</v>
      </c>
      <c r="J14" s="7" t="s">
        <v>43</v>
      </c>
      <c r="K14" s="6" t="s">
        <v>113</v>
      </c>
      <c r="L14" s="7"/>
      <c r="M14" s="8" t="str">
        <f>"147,5"</f>
        <v>147,5</v>
      </c>
      <c r="N14" s="9" t="str">
        <f>"90,8158"</f>
        <v>90,8158</v>
      </c>
      <c r="O14" s="5"/>
    </row>
    <row r="15" spans="1:23" x14ac:dyDescent="0.2">
      <c r="A15" s="22">
        <v>1</v>
      </c>
      <c r="B15" s="5" t="s">
        <v>262</v>
      </c>
      <c r="C15" s="5" t="s">
        <v>191</v>
      </c>
      <c r="D15" s="5" t="s">
        <v>226</v>
      </c>
      <c r="E15" s="5" t="s">
        <v>16</v>
      </c>
      <c r="F15" s="23">
        <v>110</v>
      </c>
      <c r="G15" s="5" t="s">
        <v>283</v>
      </c>
      <c r="H15" s="5" t="s">
        <v>189</v>
      </c>
      <c r="I15" s="7" t="s">
        <v>68</v>
      </c>
      <c r="J15" s="6" t="s">
        <v>8</v>
      </c>
      <c r="K15" s="7" t="s">
        <v>127</v>
      </c>
      <c r="L15" s="7"/>
      <c r="M15" s="8" t="str">
        <f>"165,0"</f>
        <v>165,0</v>
      </c>
      <c r="N15" s="9" t="str">
        <f>"92,9775"</f>
        <v>92,9775</v>
      </c>
      <c r="O15" s="5" t="s">
        <v>128</v>
      </c>
    </row>
    <row r="16" spans="1:23" x14ac:dyDescent="0.2">
      <c r="A16" s="22">
        <v>1</v>
      </c>
      <c r="B16" s="5" t="s">
        <v>263</v>
      </c>
      <c r="C16" s="5" t="s">
        <v>191</v>
      </c>
      <c r="D16" s="5" t="s">
        <v>227</v>
      </c>
      <c r="E16" s="5" t="s">
        <v>130</v>
      </c>
      <c r="F16" s="23">
        <v>125</v>
      </c>
      <c r="G16" s="5" t="s">
        <v>283</v>
      </c>
      <c r="H16" s="5" t="s">
        <v>189</v>
      </c>
      <c r="I16" s="6" t="s">
        <v>65</v>
      </c>
      <c r="J16" s="7" t="s">
        <v>131</v>
      </c>
      <c r="K16" s="7" t="s">
        <v>131</v>
      </c>
      <c r="L16" s="7"/>
      <c r="M16" s="8" t="str">
        <f>"187,5"</f>
        <v>187,5</v>
      </c>
      <c r="N16" s="9" t="str">
        <f>"102,2625"</f>
        <v>102,2625</v>
      </c>
      <c r="O16" s="5" t="s">
        <v>132</v>
      </c>
    </row>
    <row r="26" spans="2:6" x14ac:dyDescent="0.2">
      <c r="B26" s="3" t="s">
        <v>3</v>
      </c>
    </row>
    <row r="27" spans="2:6" x14ac:dyDescent="0.2">
      <c r="B27" s="14" t="s">
        <v>24</v>
      </c>
      <c r="C27" s="14"/>
      <c r="D27" s="14"/>
    </row>
    <row r="28" spans="2:6" x14ac:dyDescent="0.2">
      <c r="B28" s="15"/>
      <c r="C28" s="15"/>
      <c r="D28" s="14" t="s">
        <v>78</v>
      </c>
    </row>
    <row r="29" spans="2:6" x14ac:dyDescent="0.2">
      <c r="B29" s="16" t="s">
        <v>26</v>
      </c>
      <c r="C29" s="16"/>
      <c r="D29" s="16" t="s">
        <v>27</v>
      </c>
      <c r="E29" s="16"/>
      <c r="F29" s="13"/>
    </row>
    <row r="30" spans="2:6" x14ac:dyDescent="0.2">
      <c r="B30" s="10" t="s">
        <v>58</v>
      </c>
      <c r="C30" s="10"/>
      <c r="D30" s="3" t="s">
        <v>79</v>
      </c>
    </row>
    <row r="31" spans="2:6" x14ac:dyDescent="0.2">
      <c r="B31" s="10" t="s">
        <v>93</v>
      </c>
      <c r="C31" s="10"/>
      <c r="D31" s="3" t="s">
        <v>79</v>
      </c>
    </row>
    <row r="32" spans="2:6" x14ac:dyDescent="0.2">
      <c r="B32" s="10" t="s">
        <v>97</v>
      </c>
      <c r="C32" s="10"/>
      <c r="D32" s="3" t="s">
        <v>79</v>
      </c>
    </row>
    <row r="34" spans="2:6" x14ac:dyDescent="0.2">
      <c r="B34" s="15"/>
      <c r="C34" s="15"/>
      <c r="D34" s="14" t="s">
        <v>86</v>
      </c>
    </row>
    <row r="35" spans="2:6" x14ac:dyDescent="0.2">
      <c r="B35" s="16" t="s">
        <v>26</v>
      </c>
      <c r="C35" s="16"/>
      <c r="D35" s="16" t="s">
        <v>27</v>
      </c>
      <c r="E35" s="16"/>
      <c r="F35" s="13"/>
    </row>
    <row r="36" spans="2:6" x14ac:dyDescent="0.2">
      <c r="B36" s="10" t="s">
        <v>119</v>
      </c>
      <c r="C36" s="10"/>
      <c r="D36" s="3" t="s">
        <v>87</v>
      </c>
    </row>
    <row r="37" spans="2:6" x14ac:dyDescent="0.2">
      <c r="B37" s="10" t="s">
        <v>90</v>
      </c>
      <c r="C37" s="10"/>
      <c r="D37" s="3" t="s">
        <v>87</v>
      </c>
    </row>
    <row r="39" spans="2:6" x14ac:dyDescent="0.2">
      <c r="B39" s="15"/>
      <c r="C39" s="15"/>
      <c r="D39" s="14" t="s">
        <v>25</v>
      </c>
    </row>
    <row r="40" spans="2:6" x14ac:dyDescent="0.2">
      <c r="B40" s="16" t="s">
        <v>26</v>
      </c>
      <c r="C40" s="16"/>
      <c r="D40" s="16" t="s">
        <v>27</v>
      </c>
      <c r="E40" s="16"/>
      <c r="F40" s="13"/>
    </row>
    <row r="41" spans="2:6" x14ac:dyDescent="0.2">
      <c r="B41" s="10" t="s">
        <v>106</v>
      </c>
      <c r="C41" s="10"/>
      <c r="D41" s="3" t="s">
        <v>25</v>
      </c>
    </row>
    <row r="42" spans="2:6" x14ac:dyDescent="0.2">
      <c r="B42" s="10" t="s">
        <v>129</v>
      </c>
      <c r="C42" s="10"/>
      <c r="D42" s="3" t="s">
        <v>25</v>
      </c>
    </row>
    <row r="43" spans="2:6" x14ac:dyDescent="0.2">
      <c r="B43" s="10" t="s">
        <v>110</v>
      </c>
      <c r="C43" s="10"/>
      <c r="D43" s="3" t="s">
        <v>25</v>
      </c>
    </row>
    <row r="44" spans="2:6" x14ac:dyDescent="0.2">
      <c r="B44" s="10" t="s">
        <v>126</v>
      </c>
      <c r="C44" s="10"/>
      <c r="D44" s="3" t="s">
        <v>25</v>
      </c>
    </row>
    <row r="45" spans="2:6" x14ac:dyDescent="0.2">
      <c r="B45" s="10" t="s">
        <v>124</v>
      </c>
      <c r="C45" s="10"/>
      <c r="D45" s="3" t="s">
        <v>25</v>
      </c>
    </row>
    <row r="46" spans="2:6" x14ac:dyDescent="0.2">
      <c r="B46" s="10" t="s">
        <v>115</v>
      </c>
      <c r="C46" s="10"/>
      <c r="D46" s="3" t="s">
        <v>25</v>
      </c>
    </row>
    <row r="47" spans="2:6" x14ac:dyDescent="0.2">
      <c r="B47" s="10" t="s">
        <v>102</v>
      </c>
      <c r="C47" s="10"/>
      <c r="D47" s="3" t="s">
        <v>25</v>
      </c>
    </row>
    <row r="49" spans="2:6" x14ac:dyDescent="0.2">
      <c r="B49" s="15"/>
      <c r="C49" s="15"/>
      <c r="D49" s="14" t="s">
        <v>46</v>
      </c>
    </row>
    <row r="50" spans="2:6" x14ac:dyDescent="0.2">
      <c r="B50" s="16" t="s">
        <v>26</v>
      </c>
      <c r="C50" s="16"/>
      <c r="D50" s="16" t="s">
        <v>27</v>
      </c>
      <c r="E50" s="16"/>
      <c r="F50" s="13"/>
    </row>
    <row r="51" spans="2:6" x14ac:dyDescent="0.2">
      <c r="B51" s="10" t="s">
        <v>116</v>
      </c>
      <c r="C51" s="10"/>
      <c r="D51" s="3" t="s">
        <v>47</v>
      </c>
    </row>
  </sheetData>
  <mergeCells count="1">
    <mergeCell ref="I1:K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2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4.7109375" style="3" bestFit="1" customWidth="1"/>
    <col min="3" max="3" width="4.42578125" style="3" bestFit="1" customWidth="1"/>
    <col min="4" max="4" width="10.140625" style="3" bestFit="1" customWidth="1"/>
    <col min="5" max="5" width="9.5703125" style="3" bestFit="1" customWidth="1"/>
    <col min="6" max="6" width="5.7109375" style="3" customWidth="1"/>
    <col min="7" max="7" width="32.710937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3" width="7.7109375" style="4" bestFit="1" customWidth="1"/>
    <col min="14" max="14" width="8.5703125" style="1" bestFit="1" customWidth="1"/>
    <col min="15" max="15" width="18.5703125" style="3" bestFit="1" customWidth="1"/>
    <col min="16" max="16384" width="9.140625" style="2"/>
  </cols>
  <sheetData>
    <row r="1" spans="1:23" s="13" customFormat="1" ht="12.75" customHeight="1" x14ac:dyDescent="0.2">
      <c r="A1" s="16" t="s">
        <v>180</v>
      </c>
      <c r="B1" s="24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291</v>
      </c>
      <c r="J1" s="29"/>
      <c r="K1" s="30"/>
      <c r="L1" s="19"/>
      <c r="M1" s="19" t="s">
        <v>208</v>
      </c>
      <c r="N1" s="19" t="s">
        <v>1</v>
      </c>
      <c r="O1" s="19" t="s">
        <v>0</v>
      </c>
      <c r="P1" s="17"/>
      <c r="Q1" s="17"/>
      <c r="R1" s="17"/>
      <c r="S1" s="17"/>
      <c r="T1" s="17"/>
      <c r="U1" s="17"/>
      <c r="V1" s="17"/>
      <c r="W1" s="17"/>
    </row>
    <row r="2" spans="1:23" s="13" customFormat="1" ht="21" customHeight="1" x14ac:dyDescent="0.2">
      <c r="A2" s="16"/>
      <c r="B2" s="24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/>
      <c r="N2" s="16"/>
      <c r="O2" s="16"/>
      <c r="U2" s="17"/>
      <c r="V2" s="17"/>
      <c r="W2" s="17"/>
    </row>
    <row r="3" spans="1:23" x14ac:dyDescent="0.2">
      <c r="A3" s="22">
        <v>1</v>
      </c>
      <c r="B3" s="5" t="s">
        <v>248</v>
      </c>
      <c r="C3" s="5" t="s">
        <v>192</v>
      </c>
      <c r="D3" s="5" t="s">
        <v>209</v>
      </c>
      <c r="E3" s="5" t="s">
        <v>52</v>
      </c>
      <c r="F3" s="23">
        <v>60</v>
      </c>
      <c r="G3" s="5" t="s">
        <v>283</v>
      </c>
      <c r="H3" s="5" t="s">
        <v>189</v>
      </c>
      <c r="I3" s="6" t="s">
        <v>57</v>
      </c>
      <c r="J3" s="6" t="s">
        <v>139</v>
      </c>
      <c r="K3" s="7" t="s">
        <v>118</v>
      </c>
      <c r="L3" s="7"/>
      <c r="M3" s="8" t="str">
        <f>"107,5"</f>
        <v>107,5</v>
      </c>
      <c r="N3" s="9" t="str">
        <f>"107,1721"</f>
        <v>107,1721</v>
      </c>
      <c r="O3" s="5"/>
    </row>
    <row r="4" spans="1:23" x14ac:dyDescent="0.2">
      <c r="A4" s="22">
        <v>1</v>
      </c>
      <c r="B4" s="5" t="s">
        <v>265</v>
      </c>
      <c r="C4" s="5" t="s">
        <v>192</v>
      </c>
      <c r="D4" s="5" t="s">
        <v>228</v>
      </c>
      <c r="E4" s="5" t="s">
        <v>141</v>
      </c>
      <c r="F4" s="23">
        <v>90</v>
      </c>
      <c r="G4" s="5" t="s">
        <v>286</v>
      </c>
      <c r="H4" s="5" t="s">
        <v>189</v>
      </c>
      <c r="I4" s="6" t="s">
        <v>142</v>
      </c>
      <c r="J4" s="6" t="s">
        <v>100</v>
      </c>
      <c r="K4" s="6" t="s">
        <v>54</v>
      </c>
      <c r="L4" s="7"/>
      <c r="M4" s="8" t="str">
        <f>"90,0"</f>
        <v>90,0</v>
      </c>
      <c r="N4" s="9" t="str">
        <f>"70,7355"</f>
        <v>70,7355</v>
      </c>
      <c r="O4" s="5"/>
    </row>
    <row r="5" spans="1:23" x14ac:dyDescent="0.2">
      <c r="A5" s="22">
        <v>1</v>
      </c>
      <c r="B5" s="5" t="s">
        <v>249</v>
      </c>
      <c r="C5" s="5" t="s">
        <v>191</v>
      </c>
      <c r="D5" s="5" t="s">
        <v>210</v>
      </c>
      <c r="E5" s="5" t="s">
        <v>59</v>
      </c>
      <c r="F5" s="23">
        <v>60</v>
      </c>
      <c r="G5" s="5" t="s">
        <v>284</v>
      </c>
      <c r="H5" s="5" t="s">
        <v>190</v>
      </c>
      <c r="I5" s="6" t="s">
        <v>64</v>
      </c>
      <c r="J5" s="6" t="s">
        <v>13</v>
      </c>
      <c r="K5" s="7" t="s">
        <v>14</v>
      </c>
      <c r="L5" s="7"/>
      <c r="M5" s="8" t="str">
        <f>"180,0"</f>
        <v>180,0</v>
      </c>
      <c r="N5" s="9" t="str">
        <f>"151,3890"</f>
        <v>151,3890</v>
      </c>
      <c r="O5" s="5" t="s">
        <v>199</v>
      </c>
    </row>
    <row r="6" spans="1:23" x14ac:dyDescent="0.2">
      <c r="A6" s="22">
        <v>1</v>
      </c>
      <c r="B6" s="5" t="s">
        <v>266</v>
      </c>
      <c r="C6" s="5" t="s">
        <v>191</v>
      </c>
      <c r="D6" s="5" t="s">
        <v>229</v>
      </c>
      <c r="E6" s="5" t="s">
        <v>144</v>
      </c>
      <c r="F6" s="23">
        <v>67.5</v>
      </c>
      <c r="G6" s="5" t="s">
        <v>283</v>
      </c>
      <c r="H6" s="5" t="s">
        <v>189</v>
      </c>
      <c r="I6" s="6" t="s">
        <v>8</v>
      </c>
      <c r="J6" s="6" t="s">
        <v>14</v>
      </c>
      <c r="K6" s="7" t="s">
        <v>131</v>
      </c>
      <c r="L6" s="7"/>
      <c r="M6" s="8" t="str">
        <f>"190,0"</f>
        <v>190,0</v>
      </c>
      <c r="N6" s="9" t="str">
        <f>"143,0985"</f>
        <v>143,0985</v>
      </c>
      <c r="O6" s="5" t="s">
        <v>202</v>
      </c>
    </row>
    <row r="7" spans="1:23" x14ac:dyDescent="0.2">
      <c r="A7" s="22">
        <v>1</v>
      </c>
      <c r="B7" s="5" t="s">
        <v>267</v>
      </c>
      <c r="C7" s="5" t="s">
        <v>191</v>
      </c>
      <c r="D7" s="5" t="s">
        <v>230</v>
      </c>
      <c r="E7" s="5" t="s">
        <v>146</v>
      </c>
      <c r="F7" s="23">
        <v>75</v>
      </c>
      <c r="G7" s="5" t="s">
        <v>287</v>
      </c>
      <c r="H7" s="5" t="s">
        <v>201</v>
      </c>
      <c r="I7" s="6" t="s">
        <v>147</v>
      </c>
      <c r="J7" s="6" t="s">
        <v>44</v>
      </c>
      <c r="K7" s="6" t="s">
        <v>7</v>
      </c>
      <c r="L7" s="7"/>
      <c r="M7" s="8" t="str">
        <f>"155,0"</f>
        <v>155,0</v>
      </c>
      <c r="N7" s="9" t="str">
        <f>"107,2523"</f>
        <v>107,2523</v>
      </c>
      <c r="O7" s="5" t="s">
        <v>101</v>
      </c>
    </row>
    <row r="8" spans="1:23" x14ac:dyDescent="0.2">
      <c r="A8" s="22">
        <v>1</v>
      </c>
      <c r="B8" s="5" t="s">
        <v>251</v>
      </c>
      <c r="C8" s="5" t="s">
        <v>191</v>
      </c>
      <c r="D8" s="5" t="s">
        <v>212</v>
      </c>
      <c r="E8" s="5" t="s">
        <v>73</v>
      </c>
      <c r="F8" s="23">
        <v>82.5</v>
      </c>
      <c r="G8" s="5" t="s">
        <v>285</v>
      </c>
      <c r="H8" s="5" t="s">
        <v>189</v>
      </c>
      <c r="I8" s="6" t="s">
        <v>89</v>
      </c>
      <c r="J8" s="6" t="s">
        <v>77</v>
      </c>
      <c r="K8" s="6" t="s">
        <v>148</v>
      </c>
      <c r="L8" s="7"/>
      <c r="M8" s="8" t="str">
        <f>"235,0"</f>
        <v>235,0</v>
      </c>
      <c r="N8" s="9" t="str">
        <f>"154,3245"</f>
        <v>154,3245</v>
      </c>
      <c r="O8" s="5"/>
    </row>
    <row r="9" spans="1:23" x14ac:dyDescent="0.2">
      <c r="A9" s="22">
        <v>1</v>
      </c>
      <c r="B9" s="5" t="s">
        <v>268</v>
      </c>
      <c r="C9" s="5" t="s">
        <v>191</v>
      </c>
      <c r="D9" s="5" t="s">
        <v>231</v>
      </c>
      <c r="E9" s="5" t="s">
        <v>150</v>
      </c>
      <c r="F9" s="23">
        <v>100</v>
      </c>
      <c r="G9" s="5" t="s">
        <v>287</v>
      </c>
      <c r="H9" s="5" t="s">
        <v>190</v>
      </c>
      <c r="I9" s="6" t="s">
        <v>67</v>
      </c>
      <c r="J9" s="6" t="s">
        <v>38</v>
      </c>
      <c r="K9" s="6" t="s">
        <v>9</v>
      </c>
      <c r="L9" s="7"/>
      <c r="M9" s="8" t="str">
        <f>"170,0"</f>
        <v>170,0</v>
      </c>
      <c r="N9" s="9" t="str">
        <f>"99,8665"</f>
        <v>99,8665</v>
      </c>
      <c r="O9" s="5" t="s">
        <v>101</v>
      </c>
    </row>
    <row r="10" spans="1:23" x14ac:dyDescent="0.2">
      <c r="A10" s="22">
        <v>1</v>
      </c>
      <c r="B10" s="5" t="s">
        <v>269</v>
      </c>
      <c r="C10" s="5" t="s">
        <v>191</v>
      </c>
      <c r="D10" s="5" t="s">
        <v>232</v>
      </c>
      <c r="E10" s="5" t="s">
        <v>152</v>
      </c>
      <c r="F10" s="23">
        <v>100</v>
      </c>
      <c r="G10" s="5" t="s">
        <v>287</v>
      </c>
      <c r="H10" s="5" t="s">
        <v>195</v>
      </c>
      <c r="I10" s="6" t="s">
        <v>153</v>
      </c>
      <c r="J10" s="6" t="s">
        <v>154</v>
      </c>
      <c r="K10" s="6" t="s">
        <v>84</v>
      </c>
      <c r="L10" s="7"/>
      <c r="M10" s="8" t="str">
        <f>"205,0"</f>
        <v>205,0</v>
      </c>
      <c r="N10" s="9" t="str">
        <f>"121,8315"</f>
        <v>121,8315</v>
      </c>
      <c r="O10" s="5" t="s">
        <v>101</v>
      </c>
    </row>
    <row r="20" spans="2:6" x14ac:dyDescent="0.2">
      <c r="B20" s="3" t="s">
        <v>3</v>
      </c>
    </row>
    <row r="21" spans="2:6" x14ac:dyDescent="0.2">
      <c r="B21" s="14" t="s">
        <v>45</v>
      </c>
      <c r="C21" s="14"/>
      <c r="D21" s="14"/>
    </row>
    <row r="22" spans="2:6" x14ac:dyDescent="0.2">
      <c r="B22" s="15"/>
      <c r="C22" s="15"/>
      <c r="D22" s="14"/>
    </row>
    <row r="23" spans="2:6" x14ac:dyDescent="0.2">
      <c r="B23" s="24" t="s">
        <v>26</v>
      </c>
      <c r="C23" s="16"/>
      <c r="D23" s="16"/>
      <c r="E23" s="16" t="s">
        <v>28</v>
      </c>
      <c r="F23" s="13"/>
    </row>
    <row r="24" spans="2:6" x14ac:dyDescent="0.2">
      <c r="B24" s="10" t="s">
        <v>51</v>
      </c>
      <c r="C24" s="10"/>
      <c r="E24" s="3" t="s">
        <v>48</v>
      </c>
    </row>
    <row r="25" spans="2:6" x14ac:dyDescent="0.2">
      <c r="B25" s="10" t="s">
        <v>140</v>
      </c>
      <c r="C25" s="10"/>
      <c r="E25" s="3" t="s">
        <v>30</v>
      </c>
    </row>
    <row r="28" spans="2:6" x14ac:dyDescent="0.2">
      <c r="B28" s="14" t="s">
        <v>24</v>
      </c>
      <c r="C28" s="14"/>
      <c r="D28" s="14"/>
    </row>
    <row r="29" spans="2:6" x14ac:dyDescent="0.2">
      <c r="B29" s="15"/>
      <c r="C29" s="15"/>
      <c r="D29" s="14"/>
    </row>
    <row r="30" spans="2:6" x14ac:dyDescent="0.2">
      <c r="B30" s="24" t="s">
        <v>26</v>
      </c>
      <c r="C30" s="16"/>
      <c r="D30" s="16"/>
      <c r="E30" s="16" t="s">
        <v>28</v>
      </c>
      <c r="F30" s="13"/>
    </row>
    <row r="31" spans="2:6" x14ac:dyDescent="0.2">
      <c r="B31" s="10" t="s">
        <v>58</v>
      </c>
      <c r="C31" s="10"/>
      <c r="E31" s="3" t="s">
        <v>48</v>
      </c>
    </row>
    <row r="32" spans="2:6" x14ac:dyDescent="0.2">
      <c r="B32" s="10" t="s">
        <v>145</v>
      </c>
      <c r="C32" s="10"/>
      <c r="E32" s="3" t="s">
        <v>138</v>
      </c>
    </row>
    <row r="33" spans="2:6" x14ac:dyDescent="0.2">
      <c r="B33" s="10" t="s">
        <v>149</v>
      </c>
      <c r="C33" s="10"/>
      <c r="E33" s="3" t="s">
        <v>155</v>
      </c>
    </row>
    <row r="35" spans="2:6" x14ac:dyDescent="0.2">
      <c r="B35" s="15"/>
      <c r="C35" s="15"/>
      <c r="D35" s="14"/>
    </row>
    <row r="36" spans="2:6" x14ac:dyDescent="0.2">
      <c r="B36" s="24" t="s">
        <v>26</v>
      </c>
      <c r="C36" s="16"/>
      <c r="D36" s="16"/>
      <c r="E36" s="16" t="s">
        <v>28</v>
      </c>
      <c r="F36" s="13"/>
    </row>
    <row r="37" spans="2:6" x14ac:dyDescent="0.2">
      <c r="B37" s="10" t="s">
        <v>151</v>
      </c>
      <c r="C37" s="10"/>
      <c r="E37" s="3" t="s">
        <v>155</v>
      </c>
    </row>
    <row r="39" spans="2:6" x14ac:dyDescent="0.2">
      <c r="B39" s="15"/>
      <c r="C39" s="15"/>
      <c r="D39" s="14"/>
    </row>
    <row r="40" spans="2:6" x14ac:dyDescent="0.2">
      <c r="B40" s="24" t="s">
        <v>26</v>
      </c>
      <c r="C40" s="16"/>
      <c r="D40" s="16"/>
      <c r="E40" s="16" t="s">
        <v>28</v>
      </c>
      <c r="F40" s="13"/>
    </row>
    <row r="41" spans="2:6" x14ac:dyDescent="0.2">
      <c r="B41" s="10" t="s">
        <v>72</v>
      </c>
      <c r="C41" s="10"/>
      <c r="E41" s="3" t="s">
        <v>49</v>
      </c>
    </row>
    <row r="42" spans="2:6" x14ac:dyDescent="0.2">
      <c r="B42" s="10" t="s">
        <v>143</v>
      </c>
      <c r="C42" s="10"/>
      <c r="E42" s="3" t="s">
        <v>80</v>
      </c>
    </row>
  </sheetData>
  <mergeCells count="1">
    <mergeCell ref="I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0"/>
  <sheetViews>
    <sheetView workbookViewId="0">
      <selection activeCell="J5" sqref="J5"/>
    </sheetView>
  </sheetViews>
  <sheetFormatPr defaultColWidth="9.140625" defaultRowHeight="12.75" x14ac:dyDescent="0.2"/>
  <cols>
    <col min="1" max="1" width="9.140625" style="2"/>
    <col min="2" max="2" width="27.28515625" style="3" bestFit="1" customWidth="1"/>
    <col min="3" max="3" width="4.42578125" style="3" bestFit="1" customWidth="1"/>
    <col min="4" max="4" width="10.140625" style="3" bestFit="1" customWidth="1"/>
    <col min="5" max="5" width="9.5703125" style="3" bestFit="1" customWidth="1"/>
    <col min="6" max="6" width="5.7109375" style="3" customWidth="1"/>
    <col min="7" max="7" width="30.5703125" style="3" bestFit="1" customWidth="1"/>
    <col min="8" max="8" width="19" style="3" bestFit="1" customWidth="1"/>
    <col min="9" max="12" width="4.5703125" style="2" customWidth="1"/>
    <col min="13" max="13" width="7.7109375" style="4" bestFit="1" customWidth="1"/>
    <col min="14" max="14" width="7.5703125" style="1" bestFit="1" customWidth="1"/>
    <col min="15" max="15" width="7.85546875" style="3" bestFit="1" customWidth="1"/>
    <col min="16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290</v>
      </c>
      <c r="J1" s="29"/>
      <c r="K1" s="29"/>
      <c r="L1" s="30"/>
      <c r="M1" s="19" t="s">
        <v>208</v>
      </c>
      <c r="N1" s="19" t="s">
        <v>1</v>
      </c>
      <c r="O1" s="19" t="s">
        <v>0</v>
      </c>
      <c r="P1" s="17"/>
      <c r="Q1" s="17"/>
      <c r="R1" s="17"/>
      <c r="S1" s="17"/>
      <c r="T1" s="17"/>
      <c r="U1" s="17"/>
      <c r="V1" s="17"/>
      <c r="W1" s="17"/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/>
      <c r="N2" s="16"/>
      <c r="O2" s="16"/>
      <c r="U2" s="17"/>
      <c r="V2" s="17"/>
      <c r="W2" s="17"/>
    </row>
    <row r="3" spans="1:23" x14ac:dyDescent="0.2">
      <c r="A3" s="22">
        <v>1</v>
      </c>
      <c r="B3" s="5" t="s">
        <v>270</v>
      </c>
      <c r="C3" s="5" t="s">
        <v>191</v>
      </c>
      <c r="D3" s="5" t="s">
        <v>233</v>
      </c>
      <c r="E3" s="5" t="s">
        <v>157</v>
      </c>
      <c r="F3" s="23">
        <v>60</v>
      </c>
      <c r="G3" s="5" t="s">
        <v>286</v>
      </c>
      <c r="H3" s="5" t="s">
        <v>201</v>
      </c>
      <c r="I3" s="6" t="s">
        <v>158</v>
      </c>
      <c r="J3" s="6" t="s">
        <v>159</v>
      </c>
      <c r="K3" s="6" t="s">
        <v>160</v>
      </c>
      <c r="L3" s="7"/>
      <c r="M3" s="8" t="str">
        <f>"42,5"</f>
        <v>42,5</v>
      </c>
      <c r="N3" s="9" t="str">
        <f>"37,4510"</f>
        <v>37,4510</v>
      </c>
      <c r="O3" s="5"/>
    </row>
    <row r="4" spans="1:23" x14ac:dyDescent="0.2">
      <c r="A4" s="22">
        <v>1</v>
      </c>
      <c r="B4" s="5" t="s">
        <v>271</v>
      </c>
      <c r="C4" s="5" t="s">
        <v>191</v>
      </c>
      <c r="D4" s="5" t="s">
        <v>234</v>
      </c>
      <c r="E4" s="5" t="s">
        <v>162</v>
      </c>
      <c r="F4" s="23">
        <v>67.5</v>
      </c>
      <c r="G4" s="5" t="s">
        <v>286</v>
      </c>
      <c r="H4" s="5" t="s">
        <v>203</v>
      </c>
      <c r="I4" s="6" t="s">
        <v>163</v>
      </c>
      <c r="J4" s="7" t="s">
        <v>164</v>
      </c>
      <c r="K4" s="6" t="s">
        <v>165</v>
      </c>
      <c r="L4" s="7"/>
      <c r="M4" s="8" t="str">
        <f>"45,0"</f>
        <v>45,0</v>
      </c>
      <c r="N4" s="9" t="str">
        <f>"35,7908"</f>
        <v>35,7908</v>
      </c>
      <c r="O4" s="5"/>
    </row>
    <row r="5" spans="1:23" x14ac:dyDescent="0.2">
      <c r="A5" s="22">
        <v>1</v>
      </c>
      <c r="B5" s="5" t="s">
        <v>272</v>
      </c>
      <c r="C5" s="5" t="s">
        <v>191</v>
      </c>
      <c r="D5" s="5" t="s">
        <v>235</v>
      </c>
      <c r="E5" s="5" t="s">
        <v>167</v>
      </c>
      <c r="F5" s="23">
        <v>75</v>
      </c>
      <c r="G5" s="5" t="s">
        <v>286</v>
      </c>
      <c r="H5" s="5" t="s">
        <v>203</v>
      </c>
      <c r="I5" s="6" t="s">
        <v>159</v>
      </c>
      <c r="J5" s="6" t="s">
        <v>165</v>
      </c>
      <c r="K5" s="7" t="s">
        <v>168</v>
      </c>
      <c r="L5" s="7"/>
      <c r="M5" s="8" t="str">
        <f>"45,0"</f>
        <v>45,0</v>
      </c>
      <c r="N5" s="9" t="str">
        <f>"32,3123"</f>
        <v>32,3123</v>
      </c>
      <c r="O5" s="5"/>
    </row>
    <row r="6" spans="1:23" x14ac:dyDescent="0.2">
      <c r="A6" s="6"/>
      <c r="B6" s="5" t="s">
        <v>276</v>
      </c>
      <c r="C6" s="5" t="s">
        <v>191</v>
      </c>
      <c r="D6" s="5" t="s">
        <v>236</v>
      </c>
      <c r="E6" s="5" t="s">
        <v>169</v>
      </c>
      <c r="F6" s="23">
        <v>75</v>
      </c>
      <c r="G6" s="5" t="s">
        <v>286</v>
      </c>
      <c r="H6" s="5" t="s">
        <v>189</v>
      </c>
      <c r="I6" s="7"/>
      <c r="J6" s="7"/>
      <c r="K6" s="7"/>
      <c r="L6" s="7"/>
      <c r="M6" s="8" t="str">
        <f>"0.00"</f>
        <v>0.00</v>
      </c>
      <c r="N6" s="9" t="str">
        <f>"0,0000"</f>
        <v>0,0000</v>
      </c>
      <c r="O6" s="5"/>
    </row>
    <row r="7" spans="1:23" x14ac:dyDescent="0.2">
      <c r="A7" s="22">
        <v>1</v>
      </c>
      <c r="B7" s="21" t="s">
        <v>273</v>
      </c>
      <c r="C7" s="5" t="s">
        <v>191</v>
      </c>
      <c r="D7" s="21" t="s">
        <v>219</v>
      </c>
      <c r="E7" s="21" t="s">
        <v>50</v>
      </c>
      <c r="F7" s="26">
        <v>75</v>
      </c>
      <c r="G7" s="21" t="s">
        <v>286</v>
      </c>
      <c r="H7" s="21" t="s">
        <v>200</v>
      </c>
      <c r="I7" s="25" t="s">
        <v>159</v>
      </c>
      <c r="J7" s="21" t="s">
        <v>165</v>
      </c>
      <c r="K7" s="25" t="s">
        <v>168</v>
      </c>
      <c r="L7" s="25"/>
      <c r="M7" s="20" t="str">
        <f>"45,0"</f>
        <v>45,0</v>
      </c>
      <c r="N7" s="20" t="str">
        <f>"31,2946"</f>
        <v>31,2946</v>
      </c>
      <c r="O7" s="21"/>
      <c r="P7" s="12"/>
      <c r="Q7" s="12"/>
      <c r="R7" s="12"/>
      <c r="S7" s="12"/>
      <c r="T7" s="12"/>
    </row>
    <row r="8" spans="1:23" x14ac:dyDescent="0.2">
      <c r="A8" s="22">
        <v>1</v>
      </c>
      <c r="B8" s="5" t="s">
        <v>274</v>
      </c>
      <c r="C8" s="5" t="s">
        <v>191</v>
      </c>
      <c r="D8" s="5" t="s">
        <v>237</v>
      </c>
      <c r="E8" s="5" t="s">
        <v>171</v>
      </c>
      <c r="F8" s="23">
        <v>82.5</v>
      </c>
      <c r="G8" s="5" t="s">
        <v>286</v>
      </c>
      <c r="H8" s="5" t="s">
        <v>189</v>
      </c>
      <c r="I8" s="6" t="s">
        <v>33</v>
      </c>
      <c r="J8" s="6" t="s">
        <v>35</v>
      </c>
      <c r="K8" s="7" t="s">
        <v>172</v>
      </c>
      <c r="L8" s="7"/>
      <c r="M8" s="8" t="str">
        <f>"57,5"</f>
        <v>57,5</v>
      </c>
      <c r="N8" s="9" t="str">
        <f>"37,9213"</f>
        <v>37,9213</v>
      </c>
      <c r="O8" s="5"/>
    </row>
    <row r="9" spans="1:23" x14ac:dyDescent="0.2">
      <c r="A9" s="22">
        <v>2</v>
      </c>
      <c r="B9" s="5" t="s">
        <v>173</v>
      </c>
      <c r="C9" s="5" t="s">
        <v>191</v>
      </c>
      <c r="D9" s="5" t="s">
        <v>238</v>
      </c>
      <c r="E9" s="5" t="s">
        <v>174</v>
      </c>
      <c r="F9" s="23">
        <v>82.5</v>
      </c>
      <c r="G9" s="5" t="s">
        <v>286</v>
      </c>
      <c r="H9" s="5" t="s">
        <v>189</v>
      </c>
      <c r="I9" s="6" t="s">
        <v>175</v>
      </c>
      <c r="J9" s="6" t="s">
        <v>34</v>
      </c>
      <c r="K9" s="7" t="s">
        <v>142</v>
      </c>
      <c r="L9" s="7"/>
      <c r="M9" s="8" t="str">
        <f>"55,0"</f>
        <v>55,0</v>
      </c>
      <c r="N9" s="9" t="str">
        <f>"35,9700"</f>
        <v>35,9700</v>
      </c>
      <c r="O9" s="5"/>
    </row>
    <row r="10" spans="1:23" x14ac:dyDescent="0.2">
      <c r="A10" s="22">
        <v>1</v>
      </c>
      <c r="B10" s="5" t="s">
        <v>252</v>
      </c>
      <c r="C10" s="5" t="s">
        <v>191</v>
      </c>
      <c r="D10" s="5" t="s">
        <v>213</v>
      </c>
      <c r="E10" s="5" t="s">
        <v>6</v>
      </c>
      <c r="F10" s="23">
        <v>90</v>
      </c>
      <c r="G10" s="5" t="s">
        <v>286</v>
      </c>
      <c r="H10" s="5" t="s">
        <v>189</v>
      </c>
      <c r="I10" s="6" t="s">
        <v>34</v>
      </c>
      <c r="J10" s="6" t="s">
        <v>142</v>
      </c>
      <c r="K10" s="7" t="s">
        <v>92</v>
      </c>
      <c r="L10" s="7"/>
      <c r="M10" s="8" t="str">
        <f>"60,0"</f>
        <v>60,0</v>
      </c>
      <c r="N10" s="9" t="str">
        <f>"37,2540"</f>
        <v>37,2540</v>
      </c>
      <c r="O10" s="5"/>
    </row>
    <row r="11" spans="1:23" x14ac:dyDescent="0.2">
      <c r="A11" s="22">
        <v>2</v>
      </c>
      <c r="B11" s="5" t="s">
        <v>176</v>
      </c>
      <c r="C11" s="5" t="s">
        <v>191</v>
      </c>
      <c r="D11" s="5" t="s">
        <v>239</v>
      </c>
      <c r="E11" s="5" t="s">
        <v>177</v>
      </c>
      <c r="F11" s="23">
        <v>90</v>
      </c>
      <c r="G11" s="5" t="s">
        <v>286</v>
      </c>
      <c r="H11" s="5" t="s">
        <v>189</v>
      </c>
      <c r="I11" s="6" t="s">
        <v>33</v>
      </c>
      <c r="J11" s="7" t="s">
        <v>34</v>
      </c>
      <c r="K11" s="7" t="s">
        <v>34</v>
      </c>
      <c r="L11" s="7"/>
      <c r="M11" s="8" t="str">
        <f>"52,5"</f>
        <v>52,5</v>
      </c>
      <c r="N11" s="9" t="str">
        <f>"33,6079"</f>
        <v>33,6079</v>
      </c>
      <c r="O11" s="5"/>
    </row>
    <row r="12" spans="1:23" x14ac:dyDescent="0.2">
      <c r="A12" s="22">
        <v>1</v>
      </c>
      <c r="B12" s="5" t="s">
        <v>275</v>
      </c>
      <c r="C12" s="5" t="s">
        <v>191</v>
      </c>
      <c r="D12" s="5" t="s">
        <v>240</v>
      </c>
      <c r="E12" s="5" t="s">
        <v>179</v>
      </c>
      <c r="F12" s="23">
        <v>100</v>
      </c>
      <c r="G12" s="5" t="s">
        <v>286</v>
      </c>
      <c r="H12" s="5" t="s">
        <v>189</v>
      </c>
      <c r="I12" s="6" t="s">
        <v>34</v>
      </c>
      <c r="J12" s="6" t="s">
        <v>142</v>
      </c>
      <c r="K12" s="6" t="s">
        <v>92</v>
      </c>
      <c r="L12" s="7"/>
      <c r="M12" s="8" t="str">
        <f>"65,0"</f>
        <v>65,0</v>
      </c>
      <c r="N12" s="9" t="str">
        <f>"37,9470"</f>
        <v>37,9470</v>
      </c>
      <c r="O12" s="5"/>
    </row>
    <row r="22" spans="2:6" x14ac:dyDescent="0.2">
      <c r="B22" s="3" t="s">
        <v>3</v>
      </c>
    </row>
    <row r="23" spans="2:6" x14ac:dyDescent="0.2">
      <c r="B23" s="14" t="s">
        <v>24</v>
      </c>
      <c r="C23" s="14"/>
      <c r="D23" s="14"/>
    </row>
    <row r="24" spans="2:6" x14ac:dyDescent="0.2">
      <c r="B24" s="15"/>
      <c r="C24" s="15"/>
      <c r="D24" s="14" t="s">
        <v>78</v>
      </c>
    </row>
    <row r="25" spans="2:6" x14ac:dyDescent="0.2">
      <c r="B25" s="16" t="s">
        <v>26</v>
      </c>
      <c r="C25" s="16"/>
      <c r="D25" s="16"/>
      <c r="E25" s="16"/>
      <c r="F25" s="13"/>
    </row>
    <row r="26" spans="2:6" x14ac:dyDescent="0.2">
      <c r="B26" s="10" t="s">
        <v>156</v>
      </c>
      <c r="C26" s="10"/>
      <c r="E26" s="3" t="s">
        <v>48</v>
      </c>
    </row>
    <row r="27" spans="2:6" x14ac:dyDescent="0.2">
      <c r="B27" s="10" t="s">
        <v>161</v>
      </c>
      <c r="C27" s="10"/>
      <c r="E27" s="3" t="s">
        <v>80</v>
      </c>
    </row>
    <row r="28" spans="2:6" x14ac:dyDescent="0.2">
      <c r="B28" s="10" t="s">
        <v>166</v>
      </c>
      <c r="C28" s="10"/>
      <c r="E28" s="3" t="s">
        <v>138</v>
      </c>
    </row>
    <row r="30" spans="2:6" x14ac:dyDescent="0.2">
      <c r="B30" s="15"/>
      <c r="C30" s="15"/>
      <c r="D30" s="14"/>
    </row>
    <row r="31" spans="2:6" x14ac:dyDescent="0.2">
      <c r="B31" s="16" t="s">
        <v>26</v>
      </c>
      <c r="C31" s="16"/>
      <c r="D31" s="16"/>
      <c r="E31" s="16" t="s">
        <v>28</v>
      </c>
      <c r="F31" s="13"/>
    </row>
    <row r="32" spans="2:6" x14ac:dyDescent="0.2">
      <c r="B32" s="10" t="s">
        <v>178</v>
      </c>
      <c r="C32" s="10"/>
      <c r="E32" s="3" t="s">
        <v>155</v>
      </c>
    </row>
    <row r="33" spans="2:6" x14ac:dyDescent="0.2">
      <c r="B33" s="10" t="s">
        <v>170</v>
      </c>
      <c r="C33" s="10"/>
      <c r="E33" s="3" t="s">
        <v>49</v>
      </c>
    </row>
    <row r="34" spans="2:6" x14ac:dyDescent="0.2">
      <c r="B34" s="10" t="s">
        <v>88</v>
      </c>
      <c r="C34" s="10"/>
      <c r="E34" s="3" t="s">
        <v>30</v>
      </c>
    </row>
    <row r="35" spans="2:6" x14ac:dyDescent="0.2">
      <c r="B35" s="10" t="s">
        <v>173</v>
      </c>
      <c r="C35" s="10"/>
      <c r="E35" s="3" t="s">
        <v>49</v>
      </c>
    </row>
    <row r="36" spans="2:6" x14ac:dyDescent="0.2">
      <c r="B36" s="10" t="s">
        <v>176</v>
      </c>
      <c r="C36" s="10"/>
      <c r="E36" s="3" t="s">
        <v>30</v>
      </c>
    </row>
    <row r="38" spans="2:6" x14ac:dyDescent="0.2">
      <c r="B38" s="15"/>
      <c r="C38" s="15"/>
      <c r="D38" s="14"/>
    </row>
    <row r="39" spans="2:6" x14ac:dyDescent="0.2">
      <c r="B39" s="16" t="s">
        <v>26</v>
      </c>
      <c r="C39" s="16"/>
      <c r="D39" s="16"/>
      <c r="E39" s="16" t="s">
        <v>28</v>
      </c>
      <c r="F39" s="13"/>
    </row>
    <row r="40" spans="2:6" x14ac:dyDescent="0.2">
      <c r="B40" s="10" t="s">
        <v>105</v>
      </c>
      <c r="C40" s="10"/>
      <c r="E40" s="3" t="s">
        <v>138</v>
      </c>
    </row>
  </sheetData>
  <mergeCells count="1">
    <mergeCell ref="I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W19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4.7109375" style="3" bestFit="1" customWidth="1"/>
    <col min="3" max="3" width="4.42578125" style="3" bestFit="1" customWidth="1"/>
    <col min="4" max="4" width="12" style="3" bestFit="1" customWidth="1"/>
    <col min="5" max="5" width="6.5703125" style="3" bestFit="1" customWidth="1"/>
    <col min="6" max="6" width="5.7109375" style="3" customWidth="1"/>
    <col min="7" max="7" width="30.5703125" style="3" bestFit="1" customWidth="1"/>
    <col min="8" max="8" width="19" style="3" bestFit="1" customWidth="1"/>
    <col min="9" max="10" width="5.5703125" style="2" customWidth="1"/>
    <col min="11" max="11" width="6.5703125" style="2" customWidth="1"/>
    <col min="12" max="12" width="4.5703125" style="2" customWidth="1"/>
    <col min="13" max="15" width="5.5703125" style="2" customWidth="1"/>
    <col min="16" max="16" width="4.5703125" style="2" customWidth="1"/>
    <col min="17" max="19" width="5.5703125" style="2" customWidth="1"/>
    <col min="20" max="20" width="4.5703125" style="2" customWidth="1"/>
    <col min="21" max="21" width="7.7109375" style="4" bestFit="1" customWidth="1"/>
    <col min="22" max="22" width="8.5703125" style="1" bestFit="1" customWidth="1"/>
    <col min="23" max="23" width="16.28515625" style="3" bestFit="1" customWidth="1"/>
    <col min="24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4</v>
      </c>
      <c r="J1" s="29"/>
      <c r="K1" s="30"/>
      <c r="L1" s="19"/>
      <c r="M1" s="28" t="s">
        <v>290</v>
      </c>
      <c r="N1" s="29"/>
      <c r="O1" s="30"/>
      <c r="P1" s="19"/>
      <c r="Q1" s="28" t="s">
        <v>291</v>
      </c>
      <c r="R1" s="29"/>
      <c r="S1" s="30"/>
      <c r="T1" s="19"/>
      <c r="U1" s="19" t="s">
        <v>208</v>
      </c>
      <c r="V1" s="19" t="s">
        <v>1</v>
      </c>
      <c r="W1" s="19" t="s">
        <v>0</v>
      </c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>
        <v>1</v>
      </c>
      <c r="N2" s="16">
        <v>2</v>
      </c>
      <c r="O2" s="16">
        <v>3</v>
      </c>
      <c r="P2" s="16" t="s">
        <v>2</v>
      </c>
      <c r="Q2" s="16">
        <v>1</v>
      </c>
      <c r="R2" s="16">
        <v>2</v>
      </c>
      <c r="S2" s="16">
        <v>3</v>
      </c>
      <c r="T2" s="16" t="s">
        <v>2</v>
      </c>
      <c r="U2" s="19"/>
      <c r="V2" s="19"/>
      <c r="W2" s="19"/>
    </row>
    <row r="3" spans="1:23" x14ac:dyDescent="0.2">
      <c r="A3" s="6" t="s">
        <v>187</v>
      </c>
      <c r="B3" s="5" t="s">
        <v>277</v>
      </c>
      <c r="C3" s="5" t="s">
        <v>191</v>
      </c>
      <c r="D3" s="5" t="s">
        <v>242</v>
      </c>
      <c r="E3" s="5" t="s">
        <v>6</v>
      </c>
      <c r="F3" s="5" t="s">
        <v>30</v>
      </c>
      <c r="G3" s="5" t="s">
        <v>286</v>
      </c>
      <c r="H3" s="5" t="s">
        <v>189</v>
      </c>
      <c r="I3" s="6" t="s">
        <v>7</v>
      </c>
      <c r="J3" s="6" t="s">
        <v>8</v>
      </c>
      <c r="K3" s="6" t="s">
        <v>9</v>
      </c>
      <c r="L3" s="7"/>
      <c r="M3" s="6" t="s">
        <v>10</v>
      </c>
      <c r="N3" s="6" t="s">
        <v>11</v>
      </c>
      <c r="O3" s="6" t="s">
        <v>12</v>
      </c>
      <c r="P3" s="7"/>
      <c r="Q3" s="6" t="s">
        <v>9</v>
      </c>
      <c r="R3" s="6" t="s">
        <v>13</v>
      </c>
      <c r="S3" s="6" t="s">
        <v>14</v>
      </c>
      <c r="T3" s="7"/>
      <c r="U3" s="8" t="str">
        <f>"480,0"</f>
        <v>480,0</v>
      </c>
      <c r="V3" s="9" t="str">
        <f>"298,0320"</f>
        <v>298,0320</v>
      </c>
      <c r="W3" s="5" t="s">
        <v>204</v>
      </c>
    </row>
    <row r="4" spans="1:23" x14ac:dyDescent="0.2">
      <c r="A4" s="6" t="s">
        <v>187</v>
      </c>
      <c r="B4" s="5" t="s">
        <v>278</v>
      </c>
      <c r="C4" s="5" t="s">
        <v>191</v>
      </c>
      <c r="D4" s="5" t="s">
        <v>241</v>
      </c>
      <c r="E4" s="5" t="s">
        <v>16</v>
      </c>
      <c r="F4" s="5" t="s">
        <v>29</v>
      </c>
      <c r="G4" s="5" t="s">
        <v>285</v>
      </c>
      <c r="H4" s="5" t="s">
        <v>189</v>
      </c>
      <c r="I4" s="6" t="s">
        <v>17</v>
      </c>
      <c r="J4" s="6" t="s">
        <v>18</v>
      </c>
      <c r="K4" s="6" t="s">
        <v>19</v>
      </c>
      <c r="L4" s="7"/>
      <c r="M4" s="6" t="s">
        <v>9</v>
      </c>
      <c r="N4" s="6" t="s">
        <v>20</v>
      </c>
      <c r="O4" s="7"/>
      <c r="P4" s="7"/>
      <c r="Q4" s="6" t="s">
        <v>21</v>
      </c>
      <c r="R4" s="6" t="s">
        <v>22</v>
      </c>
      <c r="S4" s="7" t="s">
        <v>23</v>
      </c>
      <c r="T4" s="7"/>
      <c r="U4" s="8" t="str">
        <f>"705,0"</f>
        <v>705,0</v>
      </c>
      <c r="V4" s="9" t="str">
        <f>"397,2675"</f>
        <v>397,2675</v>
      </c>
      <c r="W4" s="5"/>
    </row>
    <row r="6" spans="1:23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9" spans="1:23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4" spans="1:23" x14ac:dyDescent="0.2">
      <c r="B14" s="3" t="s">
        <v>3</v>
      </c>
    </row>
    <row r="15" spans="1:23" x14ac:dyDescent="0.2">
      <c r="B15" s="14" t="s">
        <v>24</v>
      </c>
      <c r="C15" s="14"/>
      <c r="D15" s="14"/>
    </row>
    <row r="16" spans="1:23" x14ac:dyDescent="0.2">
      <c r="B16" s="15"/>
      <c r="C16" s="15"/>
      <c r="D16" s="14" t="s">
        <v>25</v>
      </c>
    </row>
    <row r="17" spans="2:6" x14ac:dyDescent="0.2">
      <c r="B17" s="16" t="s">
        <v>26</v>
      </c>
      <c r="C17" s="16"/>
      <c r="D17" s="16"/>
      <c r="E17" s="16"/>
      <c r="F17" s="13"/>
    </row>
    <row r="18" spans="2:6" x14ac:dyDescent="0.2">
      <c r="B18" s="10" t="s">
        <v>15</v>
      </c>
      <c r="C18" s="10"/>
      <c r="D18" s="3" t="s">
        <v>25</v>
      </c>
      <c r="E18" s="3" t="s">
        <v>29</v>
      </c>
    </row>
    <row r="19" spans="2:6" x14ac:dyDescent="0.2">
      <c r="B19" s="10" t="s">
        <v>5</v>
      </c>
      <c r="C19" s="10"/>
      <c r="D19" s="3" t="s">
        <v>25</v>
      </c>
      <c r="E19" s="3" t="s">
        <v>30</v>
      </c>
    </row>
  </sheetData>
  <mergeCells count="3">
    <mergeCell ref="I1:K1"/>
    <mergeCell ref="M1:O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W29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4.7109375" style="3" bestFit="1" customWidth="1"/>
    <col min="3" max="3" width="4.42578125" style="3" bestFit="1" customWidth="1"/>
    <col min="4" max="4" width="10.140625" style="3" bestFit="1" customWidth="1"/>
    <col min="5" max="5" width="5.5703125" style="3" bestFit="1" customWidth="1"/>
    <col min="6" max="6" width="5.7109375" style="3" customWidth="1"/>
    <col min="7" max="7" width="29.2851562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3" width="7.7109375" style="4" bestFit="1" customWidth="1"/>
    <col min="14" max="14" width="8.5703125" style="1" bestFit="1" customWidth="1"/>
    <col min="15" max="15" width="15.7109375" style="3" bestFit="1" customWidth="1"/>
    <col min="16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290</v>
      </c>
      <c r="J1" s="29"/>
      <c r="K1" s="30"/>
      <c r="L1" s="19"/>
      <c r="M1" s="19" t="s">
        <v>208</v>
      </c>
      <c r="N1" s="19" t="s">
        <v>1</v>
      </c>
      <c r="O1" s="19" t="s">
        <v>0</v>
      </c>
      <c r="P1" s="17"/>
      <c r="Q1" s="17"/>
      <c r="R1" s="17"/>
      <c r="S1" s="17"/>
      <c r="T1" s="17"/>
      <c r="U1" s="17"/>
      <c r="V1" s="17"/>
      <c r="W1" s="17"/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/>
      <c r="N2" s="16"/>
      <c r="O2" s="16"/>
      <c r="U2" s="17"/>
      <c r="V2" s="17"/>
      <c r="W2" s="17"/>
    </row>
    <row r="3" spans="1:23" x14ac:dyDescent="0.2">
      <c r="A3" s="22">
        <v>1</v>
      </c>
      <c r="B3" s="5" t="s">
        <v>279</v>
      </c>
      <c r="C3" s="5" t="s">
        <v>192</v>
      </c>
      <c r="D3" s="5" t="s">
        <v>243</v>
      </c>
      <c r="E3" s="5" t="s">
        <v>32</v>
      </c>
      <c r="F3" s="23">
        <v>60</v>
      </c>
      <c r="G3" s="5" t="s">
        <v>283</v>
      </c>
      <c r="H3" s="5" t="s">
        <v>200</v>
      </c>
      <c r="I3" s="6" t="s">
        <v>33</v>
      </c>
      <c r="J3" s="6" t="s">
        <v>34</v>
      </c>
      <c r="K3" s="7" t="s">
        <v>35</v>
      </c>
      <c r="L3" s="7"/>
      <c r="M3" s="8" t="str">
        <f>"55,0"</f>
        <v>55,0</v>
      </c>
      <c r="N3" s="9" t="str">
        <f>"58,3209"</f>
        <v>58,3209</v>
      </c>
      <c r="O3" s="5" t="s">
        <v>206</v>
      </c>
    </row>
    <row r="4" spans="1:23" x14ac:dyDescent="0.2">
      <c r="A4" s="22">
        <v>1</v>
      </c>
      <c r="B4" s="5" t="s">
        <v>280</v>
      </c>
      <c r="C4" s="5" t="s">
        <v>191</v>
      </c>
      <c r="D4" s="5" t="s">
        <v>244</v>
      </c>
      <c r="E4" s="5" t="s">
        <v>37</v>
      </c>
      <c r="F4" s="23">
        <v>82.5</v>
      </c>
      <c r="G4" s="5" t="s">
        <v>283</v>
      </c>
      <c r="H4" s="5" t="s">
        <v>189</v>
      </c>
      <c r="I4" s="6" t="s">
        <v>38</v>
      </c>
      <c r="J4" s="6" t="s">
        <v>9</v>
      </c>
      <c r="K4" s="7" t="s">
        <v>39</v>
      </c>
      <c r="L4" s="7"/>
      <c r="M4" s="8" t="str">
        <f>"170,0"</f>
        <v>170,0</v>
      </c>
      <c r="N4" s="9" t="str">
        <f>"110,1940"</f>
        <v>110,1940</v>
      </c>
      <c r="O4" s="5"/>
    </row>
    <row r="5" spans="1:23" x14ac:dyDescent="0.2">
      <c r="A5" s="22">
        <v>1</v>
      </c>
      <c r="B5" s="5" t="s">
        <v>281</v>
      </c>
      <c r="C5" s="5" t="s">
        <v>191</v>
      </c>
      <c r="D5" s="5" t="s">
        <v>245</v>
      </c>
      <c r="E5" s="5" t="s">
        <v>41</v>
      </c>
      <c r="F5" s="23">
        <v>90</v>
      </c>
      <c r="G5" s="5" t="s">
        <v>285</v>
      </c>
      <c r="H5" s="5" t="s">
        <v>205</v>
      </c>
      <c r="I5" s="6" t="s">
        <v>42</v>
      </c>
      <c r="J5" s="6" t="s">
        <v>43</v>
      </c>
      <c r="K5" s="6" t="s">
        <v>44</v>
      </c>
      <c r="L5" s="7"/>
      <c r="M5" s="8" t="str">
        <f>"145,0"</f>
        <v>145,0</v>
      </c>
      <c r="N5" s="9" t="str">
        <f>"96,2223"</f>
        <v>96,2223</v>
      </c>
      <c r="O5" s="5"/>
    </row>
    <row r="7" spans="1:23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1"/>
      <c r="N7" s="11"/>
      <c r="O7" s="12"/>
      <c r="P7" s="12"/>
      <c r="Q7" s="12"/>
      <c r="R7" s="12"/>
      <c r="S7" s="12"/>
      <c r="T7" s="12"/>
    </row>
    <row r="15" spans="1:23" x14ac:dyDescent="0.2">
      <c r="B15" s="3" t="s">
        <v>3</v>
      </c>
    </row>
    <row r="16" spans="1:23" x14ac:dyDescent="0.2">
      <c r="B16" s="14" t="s">
        <v>45</v>
      </c>
      <c r="C16" s="14"/>
      <c r="D16" s="14"/>
    </row>
    <row r="17" spans="2:6" x14ac:dyDescent="0.2">
      <c r="B17" s="15"/>
      <c r="C17" s="15"/>
      <c r="D17" s="14"/>
    </row>
    <row r="18" spans="2:6" x14ac:dyDescent="0.2">
      <c r="B18" s="16" t="s">
        <v>26</v>
      </c>
      <c r="C18" s="16"/>
      <c r="D18" s="16"/>
      <c r="E18" s="16"/>
      <c r="F18" s="13"/>
    </row>
    <row r="19" spans="2:6" x14ac:dyDescent="0.2">
      <c r="B19" s="10" t="s">
        <v>31</v>
      </c>
      <c r="C19" s="10"/>
    </row>
    <row r="22" spans="2:6" x14ac:dyDescent="0.2">
      <c r="B22" s="14" t="s">
        <v>24</v>
      </c>
      <c r="C22" s="14"/>
      <c r="D22" s="14"/>
    </row>
    <row r="23" spans="2:6" x14ac:dyDescent="0.2">
      <c r="B23" s="15"/>
      <c r="C23" s="15"/>
      <c r="D23" s="14"/>
    </row>
    <row r="24" spans="2:6" x14ac:dyDescent="0.2">
      <c r="B24" s="16" t="s">
        <v>26</v>
      </c>
      <c r="C24" s="16"/>
      <c r="D24" s="16"/>
      <c r="E24" s="16"/>
      <c r="F24" s="13"/>
    </row>
    <row r="25" spans="2:6" x14ac:dyDescent="0.2">
      <c r="B25" s="10" t="s">
        <v>36</v>
      </c>
      <c r="C25" s="10"/>
    </row>
    <row r="27" spans="2:6" x14ac:dyDescent="0.2">
      <c r="B27" s="15"/>
      <c r="C27" s="15"/>
      <c r="D27" s="14"/>
    </row>
    <row r="28" spans="2:6" x14ac:dyDescent="0.2">
      <c r="B28" s="16" t="s">
        <v>26</v>
      </c>
      <c r="C28" s="16"/>
      <c r="D28" s="16"/>
      <c r="E28" s="16"/>
      <c r="F28" s="13"/>
    </row>
    <row r="29" spans="2:6" x14ac:dyDescent="0.2">
      <c r="B29" s="10" t="s">
        <v>40</v>
      </c>
      <c r="C29" s="10"/>
      <c r="E29" s="3" t="s">
        <v>30</v>
      </c>
    </row>
  </sheetData>
  <mergeCells count="1">
    <mergeCell ref="I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2"/>
    <col min="2" max="2" width="24.7109375" style="3" bestFit="1" customWidth="1"/>
    <col min="3" max="3" width="4.42578125" style="3" bestFit="1" customWidth="1"/>
    <col min="4" max="4" width="12" style="3" bestFit="1" customWidth="1"/>
    <col min="5" max="5" width="6.5703125" style="3" bestFit="1" customWidth="1"/>
    <col min="6" max="6" width="5.7109375" style="3" customWidth="1"/>
    <col min="7" max="7" width="30.5703125" style="3" bestFit="1" customWidth="1"/>
    <col min="8" max="8" width="19" style="3" bestFit="1" customWidth="1"/>
    <col min="9" max="11" width="5.5703125" style="2" customWidth="1"/>
    <col min="12" max="12" width="4.5703125" style="2" customWidth="1"/>
    <col min="13" max="13" width="7.7109375" style="4" bestFit="1" customWidth="1"/>
    <col min="14" max="14" width="8.5703125" style="1" bestFit="1" customWidth="1"/>
    <col min="15" max="15" width="16.140625" style="3" bestFit="1" customWidth="1"/>
    <col min="16" max="16384" width="9.140625" style="2"/>
  </cols>
  <sheetData>
    <row r="1" spans="1:23" s="13" customFormat="1" ht="12.75" customHeight="1" x14ac:dyDescent="0.2">
      <c r="A1" s="16" t="s">
        <v>180</v>
      </c>
      <c r="B1" s="19" t="s">
        <v>181</v>
      </c>
      <c r="C1" s="19" t="s">
        <v>182</v>
      </c>
      <c r="D1" s="18" t="s">
        <v>183</v>
      </c>
      <c r="E1" s="18" t="s">
        <v>184</v>
      </c>
      <c r="F1" s="18" t="s">
        <v>185</v>
      </c>
      <c r="G1" s="19" t="s">
        <v>186</v>
      </c>
      <c r="H1" s="19" t="s">
        <v>188</v>
      </c>
      <c r="I1" s="28" t="s">
        <v>207</v>
      </c>
      <c r="J1" s="29"/>
      <c r="K1" s="30"/>
      <c r="L1" s="19"/>
      <c r="M1" s="19" t="s">
        <v>208</v>
      </c>
      <c r="N1" s="19" t="s">
        <v>1</v>
      </c>
      <c r="O1" s="19" t="s">
        <v>0</v>
      </c>
      <c r="P1" s="17"/>
      <c r="Q1" s="17"/>
      <c r="R1" s="17"/>
      <c r="S1" s="17"/>
      <c r="T1" s="17"/>
      <c r="U1" s="17"/>
      <c r="V1" s="17"/>
      <c r="W1" s="17"/>
    </row>
    <row r="2" spans="1:23" s="13" customFormat="1" ht="21" customHeight="1" x14ac:dyDescent="0.2">
      <c r="A2" s="16"/>
      <c r="B2" s="19"/>
      <c r="C2" s="19"/>
      <c r="D2" s="19"/>
      <c r="E2" s="19"/>
      <c r="F2" s="19"/>
      <c r="G2" s="19"/>
      <c r="H2" s="19"/>
      <c r="I2" s="16">
        <v>1</v>
      </c>
      <c r="J2" s="16">
        <v>2</v>
      </c>
      <c r="K2" s="16">
        <v>3</v>
      </c>
      <c r="L2" s="16" t="s">
        <v>2</v>
      </c>
      <c r="M2" s="16"/>
      <c r="N2" s="16"/>
      <c r="O2" s="16"/>
      <c r="U2" s="17"/>
      <c r="V2" s="17"/>
      <c r="W2" s="17"/>
    </row>
    <row r="3" spans="1:23" x14ac:dyDescent="0.2">
      <c r="A3" s="6" t="s">
        <v>187</v>
      </c>
      <c r="B3" s="5" t="s">
        <v>133</v>
      </c>
      <c r="C3" s="5" t="s">
        <v>191</v>
      </c>
      <c r="D3" s="5" t="s">
        <v>247</v>
      </c>
      <c r="E3" s="5" t="s">
        <v>134</v>
      </c>
      <c r="F3" s="23">
        <v>75</v>
      </c>
      <c r="G3" s="5" t="s">
        <v>286</v>
      </c>
      <c r="H3" s="5" t="s">
        <v>189</v>
      </c>
      <c r="I3" s="6" t="s">
        <v>8</v>
      </c>
      <c r="J3" s="6" t="s">
        <v>64</v>
      </c>
      <c r="K3" s="6" t="s">
        <v>135</v>
      </c>
      <c r="L3" s="7"/>
      <c r="M3" s="8" t="str">
        <f>"182,5"</f>
        <v>182,5</v>
      </c>
      <c r="N3" s="9" t="str">
        <f>"128,0968"</f>
        <v>128,0968</v>
      </c>
      <c r="O3" s="5"/>
    </row>
    <row r="4" spans="1:23" x14ac:dyDescent="0.2">
      <c r="A4" s="6"/>
      <c r="B4" s="5" t="s">
        <v>282</v>
      </c>
      <c r="C4" s="5" t="s">
        <v>191</v>
      </c>
      <c r="D4" s="5" t="s">
        <v>246</v>
      </c>
      <c r="E4" s="5" t="s">
        <v>136</v>
      </c>
      <c r="F4" s="23">
        <v>110</v>
      </c>
      <c r="G4" s="5" t="s">
        <v>288</v>
      </c>
      <c r="H4" s="5" t="s">
        <v>200</v>
      </c>
      <c r="I4" s="7" t="s">
        <v>137</v>
      </c>
      <c r="J4" s="27">
        <v>0</v>
      </c>
      <c r="K4" s="27">
        <v>0</v>
      </c>
      <c r="L4" s="7"/>
      <c r="M4" s="8" t="str">
        <f>"0.00"</f>
        <v>0.00</v>
      </c>
      <c r="N4" s="9"/>
      <c r="O4" s="5"/>
    </row>
    <row r="5" spans="1:23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1"/>
      <c r="N5" s="11"/>
      <c r="O5" s="12"/>
      <c r="P5" s="12"/>
      <c r="Q5" s="12"/>
      <c r="R5" s="12"/>
      <c r="S5" s="12"/>
      <c r="T5" s="12"/>
    </row>
    <row r="8" spans="1:23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1"/>
      <c r="N8" s="11"/>
      <c r="O8" s="12"/>
      <c r="P8" s="12"/>
      <c r="Q8" s="12"/>
      <c r="R8" s="12"/>
      <c r="S8" s="12"/>
      <c r="T8" s="12"/>
    </row>
    <row r="14" spans="1:23" x14ac:dyDescent="0.2">
      <c r="B14" s="3" t="s">
        <v>3</v>
      </c>
    </row>
    <row r="15" spans="1:23" x14ac:dyDescent="0.2">
      <c r="B15" s="14" t="s">
        <v>24</v>
      </c>
      <c r="C15" s="14"/>
      <c r="D15" s="14"/>
    </row>
    <row r="16" spans="1:23" x14ac:dyDescent="0.2">
      <c r="B16" s="15"/>
      <c r="C16" s="15"/>
      <c r="D16" s="14" t="s">
        <v>25</v>
      </c>
    </row>
    <row r="17" spans="2:6" x14ac:dyDescent="0.2">
      <c r="B17" s="16" t="s">
        <v>26</v>
      </c>
      <c r="C17" s="16"/>
      <c r="D17" s="16"/>
      <c r="E17" s="16"/>
      <c r="F17" s="13"/>
    </row>
    <row r="18" spans="2:6" x14ac:dyDescent="0.2">
      <c r="B18" s="10" t="s">
        <v>133</v>
      </c>
      <c r="C18" s="10"/>
      <c r="D18" s="3" t="s">
        <v>25</v>
      </c>
      <c r="E18" s="3" t="s">
        <v>138</v>
      </c>
    </row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AWPC PL Raw </vt:lpstr>
      <vt:lpstr>AWPC PL SP</vt:lpstr>
      <vt:lpstr>AWPC CL PL</vt:lpstr>
      <vt:lpstr>AWPC BP Raw</vt:lpstr>
      <vt:lpstr>AWPC DL Raw</vt:lpstr>
      <vt:lpstr>AWPC SC</vt:lpstr>
      <vt:lpstr>WPC PL Raw</vt:lpstr>
      <vt:lpstr>WPC BP Raw</vt:lpstr>
      <vt:lpstr>WPC DL 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2021-10-16T13:05:22Z</dcterms:modified>
</cp:coreProperties>
</file>