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14" documentId="8_{CA708F79-6B38-411A-91F5-7E4058D5F988}" xr6:coauthVersionLast="47" xr6:coauthVersionMax="47" xr10:uidLastSave="{885E7F38-3216-47FB-BC1F-4B28B2BBFAE3}"/>
  <bookViews>
    <workbookView xWindow="3525" yWindow="120" windowWidth="18390" windowHeight="7860" tabRatio="878" activeTab="7" xr2:uid="{00000000-000D-0000-FFFF-FFFF00000000}"/>
  </bookViews>
  <sheets>
    <sheet name="AWPC CL PL" sheetId="5" r:id="rId1"/>
    <sheet name="WPC PL Raw" sheetId="6" r:id="rId2"/>
    <sheet name="WPC BP Raw" sheetId="7" r:id="rId3"/>
    <sheet name="AWPC BP Raw" sheetId="8" r:id="rId4"/>
    <sheet name="AWPC SC" sheetId="9" r:id="rId5"/>
    <sheet name="AWPC DL Raw" sheetId="10" r:id="rId6"/>
    <sheet name="WPC DL Raw" sheetId="12" r:id="rId7"/>
    <sheet name="WPC DL SP" sheetId="11" r:id="rId8"/>
  </sheets>
  <definedNames>
    <definedName name="_xlnm._FilterDatabase" localSheetId="0" hidden="1">'AWPC CL PL'!$B$1:$Q$1</definedName>
  </definedNames>
  <calcPr calcId="191029" refMode="R1C1"/>
</workbook>
</file>

<file path=xl/calcChain.xml><?xml version="1.0" encoding="utf-8"?>
<calcChain xmlns="http://schemas.openxmlformats.org/spreadsheetml/2006/main">
  <c r="L3" i="11" l="1"/>
  <c r="M3" i="11"/>
  <c r="M5" i="12"/>
  <c r="L5" i="12"/>
  <c r="M4" i="12"/>
  <c r="L4" i="12"/>
  <c r="M3" i="12"/>
  <c r="L3" i="12"/>
  <c r="L3" i="10"/>
  <c r="K3" i="10"/>
  <c r="L4" i="9"/>
  <c r="K4" i="9"/>
  <c r="L3" i="9"/>
  <c r="K3" i="9"/>
  <c r="M19" i="8"/>
  <c r="L19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M11" i="8"/>
  <c r="L11" i="8"/>
  <c r="M10" i="8"/>
  <c r="L10" i="8"/>
  <c r="M9" i="8"/>
  <c r="L9" i="8"/>
  <c r="M8" i="8"/>
  <c r="L8" i="8"/>
  <c r="M7" i="8"/>
  <c r="L7" i="8"/>
  <c r="M6" i="8"/>
  <c r="L6" i="8"/>
  <c r="M5" i="8"/>
  <c r="L5" i="8"/>
  <c r="M4" i="8"/>
  <c r="L4" i="8"/>
  <c r="M3" i="8"/>
  <c r="L3" i="8"/>
  <c r="M10" i="7"/>
  <c r="L10" i="7"/>
  <c r="M9" i="7"/>
  <c r="L9" i="7"/>
  <c r="M8" i="7"/>
  <c r="L8" i="7"/>
  <c r="M7" i="7"/>
  <c r="L7" i="7"/>
  <c r="M6" i="7"/>
  <c r="L6" i="7"/>
  <c r="M5" i="7"/>
  <c r="L5" i="7"/>
  <c r="M4" i="7"/>
  <c r="L4" i="7"/>
  <c r="M3" i="7"/>
  <c r="L3" i="7"/>
  <c r="Q3" i="6"/>
  <c r="R3" i="6"/>
  <c r="Q4" i="6"/>
  <c r="R4" i="6"/>
  <c r="Q5" i="6"/>
  <c r="R5" i="6"/>
</calcChain>
</file>

<file path=xl/sharedStrings.xml><?xml version="1.0" encoding="utf-8"?>
<sst xmlns="http://schemas.openxmlformats.org/spreadsheetml/2006/main" count="529" uniqueCount="202">
  <si>
    <t>Сумма</t>
  </si>
  <si>
    <t>Тренер</t>
  </si>
  <si>
    <t>Очки</t>
  </si>
  <si>
    <t>Смирнов Виталий</t>
  </si>
  <si>
    <t>95,70</t>
  </si>
  <si>
    <t>220,0</t>
  </si>
  <si>
    <t>230,0</t>
  </si>
  <si>
    <t>235,0</t>
  </si>
  <si>
    <t>165,0</t>
  </si>
  <si>
    <t>172,5</t>
  </si>
  <si>
    <t>180,0</t>
  </si>
  <si>
    <t>240,0</t>
  </si>
  <si>
    <t xml:space="preserve"> </t>
  </si>
  <si>
    <t>Кузнецов Константин</t>
  </si>
  <si>
    <t>98,70</t>
  </si>
  <si>
    <t>150,0</t>
  </si>
  <si>
    <t>160,0</t>
  </si>
  <si>
    <t>175,0</t>
  </si>
  <si>
    <t>125,0</t>
  </si>
  <si>
    <t>132,5</t>
  </si>
  <si>
    <t>140,0</t>
  </si>
  <si>
    <t>190,0</t>
  </si>
  <si>
    <t>202,5</t>
  </si>
  <si>
    <t>100</t>
  </si>
  <si>
    <t>Перевалов Александр</t>
  </si>
  <si>
    <t>110</t>
  </si>
  <si>
    <t>140</t>
  </si>
  <si>
    <t>101,30</t>
  </si>
  <si>
    <t>200,0</t>
  </si>
  <si>
    <t>225,0</t>
  </si>
  <si>
    <t>260,0</t>
  </si>
  <si>
    <t>131,60</t>
  </si>
  <si>
    <t xml:space="preserve">Москва </t>
  </si>
  <si>
    <t>170,0</t>
  </si>
  <si>
    <t>120,0</t>
  </si>
  <si>
    <t>135,0</t>
  </si>
  <si>
    <t>142,5</t>
  </si>
  <si>
    <t>Результат</t>
  </si>
  <si>
    <t>72,80</t>
  </si>
  <si>
    <t>115,0</t>
  </si>
  <si>
    <t>79,40</t>
  </si>
  <si>
    <t>92,5</t>
  </si>
  <si>
    <t>100,0</t>
  </si>
  <si>
    <t>107,5</t>
  </si>
  <si>
    <t>88,90</t>
  </si>
  <si>
    <t>155,0</t>
  </si>
  <si>
    <t>94,00</t>
  </si>
  <si>
    <t>185,0</t>
  </si>
  <si>
    <t>99,60</t>
  </si>
  <si>
    <t>105,50</t>
  </si>
  <si>
    <t>103,60</t>
  </si>
  <si>
    <t>197,5</t>
  </si>
  <si>
    <t>107,70</t>
  </si>
  <si>
    <t>162,5</t>
  </si>
  <si>
    <t>Черноволов Егор</t>
  </si>
  <si>
    <t>90</t>
  </si>
  <si>
    <t>82.5</t>
  </si>
  <si>
    <t>55,70</t>
  </si>
  <si>
    <t>40,0</t>
  </si>
  <si>
    <t>45,0</t>
  </si>
  <si>
    <t>47,5</t>
  </si>
  <si>
    <t>59,60</t>
  </si>
  <si>
    <t>52,5</t>
  </si>
  <si>
    <t>57,5</t>
  </si>
  <si>
    <t>60,0</t>
  </si>
  <si>
    <t>58,30</t>
  </si>
  <si>
    <t>67,20</t>
  </si>
  <si>
    <t>147,5</t>
  </si>
  <si>
    <t>67,50</t>
  </si>
  <si>
    <t>110,0</t>
  </si>
  <si>
    <t>82,30</t>
  </si>
  <si>
    <t>81,30</t>
  </si>
  <si>
    <t>145,0</t>
  </si>
  <si>
    <t>88,00</t>
  </si>
  <si>
    <t>152,5</t>
  </si>
  <si>
    <t>87,10</t>
  </si>
  <si>
    <t>84,80</t>
  </si>
  <si>
    <t>105,0</t>
  </si>
  <si>
    <t>112,5</t>
  </si>
  <si>
    <t>117,5</t>
  </si>
  <si>
    <t>96,10</t>
  </si>
  <si>
    <t>93,00</t>
  </si>
  <si>
    <t>130,0</t>
  </si>
  <si>
    <t>106,90</t>
  </si>
  <si>
    <t>107,50</t>
  </si>
  <si>
    <t>133,80</t>
  </si>
  <si>
    <t>177,5</t>
  </si>
  <si>
    <t>Мамошина Ольга</t>
  </si>
  <si>
    <t>67.5</t>
  </si>
  <si>
    <t>Кудряцов Сергей</t>
  </si>
  <si>
    <t>30,0</t>
  </si>
  <si>
    <t>32,5</t>
  </si>
  <si>
    <t>65,0</t>
  </si>
  <si>
    <t>70,0</t>
  </si>
  <si>
    <t>-</t>
  </si>
  <si>
    <t>65,00</t>
  </si>
  <si>
    <t>90,00</t>
  </si>
  <si>
    <t>192,5</t>
  </si>
  <si>
    <t>210,0</t>
  </si>
  <si>
    <t>99,40</t>
  </si>
  <si>
    <t>250,0</t>
  </si>
  <si>
    <t>270,0</t>
  </si>
  <si>
    <t>104,40</t>
  </si>
  <si>
    <t>Чернов Сергей</t>
  </si>
  <si>
    <t>Барейшин Алексей</t>
  </si>
  <si>
    <t>Чехов</t>
  </si>
  <si>
    <t>1</t>
  </si>
  <si>
    <t>2</t>
  </si>
  <si>
    <t>3</t>
  </si>
  <si>
    <t>№</t>
  </si>
  <si>
    <t>имя</t>
  </si>
  <si>
    <t>вес</t>
  </si>
  <si>
    <t>город</t>
  </si>
  <si>
    <t>в/к</t>
  </si>
  <si>
    <t>возрастная группа</t>
  </si>
  <si>
    <t>O</t>
  </si>
  <si>
    <t>0</t>
  </si>
  <si>
    <t>рожд</t>
  </si>
  <si>
    <t>75</t>
  </si>
  <si>
    <t>M1</t>
  </si>
  <si>
    <t>жим</t>
  </si>
  <si>
    <t>итог</t>
  </si>
  <si>
    <t>60</t>
  </si>
  <si>
    <t>T1</t>
  </si>
  <si>
    <t>J</t>
  </si>
  <si>
    <t>M2</t>
  </si>
  <si>
    <t>M3</t>
  </si>
  <si>
    <t>M5</t>
  </si>
  <si>
    <t>T2</t>
  </si>
  <si>
    <t>M4</t>
  </si>
  <si>
    <t>пол</t>
  </si>
  <si>
    <t>m</t>
  </si>
  <si>
    <t>f</t>
  </si>
  <si>
    <t>присед</t>
  </si>
  <si>
    <t>тяга</t>
  </si>
  <si>
    <t>очки</t>
  </si>
  <si>
    <t>24.05.1981</t>
  </si>
  <si>
    <t>16.06.1989</t>
  </si>
  <si>
    <t>Наро-Фоминск</t>
  </si>
  <si>
    <t>Серпухов</t>
  </si>
  <si>
    <t>Обнинск</t>
  </si>
  <si>
    <t>Калуга</t>
  </si>
  <si>
    <t>Малоярославец</t>
  </si>
  <si>
    <t>Ржев</t>
  </si>
  <si>
    <t>Балабаново</t>
  </si>
  <si>
    <t>Подольск</t>
  </si>
  <si>
    <t>26.03.1979</t>
  </si>
  <si>
    <t>20.08.1985</t>
  </si>
  <si>
    <t>06.03.1977</t>
  </si>
  <si>
    <t>28.07.1987</t>
  </si>
  <si>
    <t>30.06.1994</t>
  </si>
  <si>
    <t>05.03.1986</t>
  </si>
  <si>
    <t>25.01.1991</t>
  </si>
  <si>
    <t>04.12.1986</t>
  </si>
  <si>
    <t>15.03.1992</t>
  </si>
  <si>
    <t>23.11.1983</t>
  </si>
  <si>
    <t>26.02.1991</t>
  </si>
  <si>
    <t>30.01.1987</t>
  </si>
  <si>
    <t>18.06.2008</t>
  </si>
  <si>
    <t>12.03.1981</t>
  </si>
  <si>
    <t>20.01.1982</t>
  </si>
  <si>
    <t>14.04.1984</t>
  </si>
  <si>
    <t>16.11.1980</t>
  </si>
  <si>
    <t>23.12.1998</t>
  </si>
  <si>
    <t>19.11.1987</t>
  </si>
  <si>
    <t>01.03.1967</t>
  </si>
  <si>
    <t>11.11.1975</t>
  </si>
  <si>
    <t>28.03.1960</t>
  </si>
  <si>
    <t>04.09.2004</t>
  </si>
  <si>
    <t>15.03.1972</t>
  </si>
  <si>
    <t>03.04.1964</t>
  </si>
  <si>
    <t>26.01.1993</t>
  </si>
  <si>
    <t>27.10.1981</t>
  </si>
  <si>
    <t>03.09.1977</t>
  </si>
  <si>
    <t>Боровск</t>
  </si>
  <si>
    <t>Кондратьев Александр</t>
  </si>
  <si>
    <t xml:space="preserve"> Михайлова Ксения</t>
  </si>
  <si>
    <t xml:space="preserve"> Мамошина Ольга</t>
  </si>
  <si>
    <t xml:space="preserve"> Подгорный Даниил</t>
  </si>
  <si>
    <t xml:space="preserve"> Перевалов Сергей</t>
  </si>
  <si>
    <t xml:space="preserve"> Перевалов Александр</t>
  </si>
  <si>
    <t xml:space="preserve"> Андреев Дмитрий</t>
  </si>
  <si>
    <t xml:space="preserve"> Фаюстов Максим</t>
  </si>
  <si>
    <t xml:space="preserve"> Задков Сергей</t>
  </si>
  <si>
    <t xml:space="preserve"> Езерский Вадим</t>
  </si>
  <si>
    <t xml:space="preserve"> Собченко Юрий</t>
  </si>
  <si>
    <t xml:space="preserve"> Лашин Владимир</t>
  </si>
  <si>
    <t xml:space="preserve"> Никулин Александр</t>
  </si>
  <si>
    <t xml:space="preserve"> Дувалин Антон</t>
  </si>
  <si>
    <t xml:space="preserve"> Чубаров Владимир</t>
  </si>
  <si>
    <t xml:space="preserve"> Графин Александр</t>
  </si>
  <si>
    <t xml:space="preserve"> Хлынцев Никита</t>
  </si>
  <si>
    <t xml:space="preserve"> Волков Илья</t>
  </si>
  <si>
    <t xml:space="preserve"> Клещев Михаил</t>
  </si>
  <si>
    <t xml:space="preserve"> Черноволов Егор</t>
  </si>
  <si>
    <t xml:space="preserve"> Егоров Михаил</t>
  </si>
  <si>
    <t xml:space="preserve"> Фомкин Алексей</t>
  </si>
  <si>
    <t xml:space="preserve"> Сухоцкий Дмитрий</t>
  </si>
  <si>
    <t xml:space="preserve"> Чехов Николай</t>
  </si>
  <si>
    <t xml:space="preserve"> Воробьев Владимир</t>
  </si>
  <si>
    <t>655</t>
  </si>
  <si>
    <t>517.5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</si>
</sst>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 Cyr"/>
      <charset val="204"/>
    </font>
    <font>
      <b/>
      <sz val="11"/>
      <name val="Arial Cyr"/>
      <charset val="204"/>
    </font>
    <font>
      <sz val="10"/>
      <name val="Arial Cyr"/>
      <family val="2"/>
      <charset val="204"/>
    </font>
    <font>
      <i/>
      <sz val="12"/>
      <name val="Arial Cyr"/>
      <family val="2"/>
      <charset val="204"/>
    </font>
    <font>
      <strike/>
      <sz val="10"/>
      <name val="Arial Cyr"/>
      <family val="2"/>
      <charset val="204"/>
    </font>
    <font>
      <sz val="14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4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6" fillId="0" borderId="0" xfId="0" applyNumberFormat="1" applyFont="1" applyFill="1" applyBorder="1" applyAlignment="1">
      <alignment horizontal="left" indent="1"/>
    </xf>
    <xf numFmtId="49" fontId="6" fillId="0" borderId="0" xfId="0" applyNumberFormat="1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left"/>
    </xf>
    <xf numFmtId="49" fontId="8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left" indent="1"/>
    </xf>
    <xf numFmtId="49" fontId="1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/>
    <xf numFmtId="49" fontId="1" fillId="0" borderId="3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S20"/>
  <sheetViews>
    <sheetView workbookViewId="0">
      <selection activeCell="E6" sqref="E6"/>
    </sheetView>
  </sheetViews>
  <sheetFormatPr defaultRowHeight="12.75"/>
  <cols>
    <col min="1" max="1" width="9.140625" style="2"/>
    <col min="2" max="2" width="21.7109375" style="3" bestFit="1" customWidth="1"/>
    <col min="3" max="3" width="5" style="3" bestFit="1" customWidth="1"/>
    <col min="4" max="4" width="10.140625" style="3" bestFit="1" customWidth="1"/>
    <col min="5" max="6" width="8.140625" style="3" customWidth="1"/>
    <col min="7" max="7" width="13.7109375" style="3" bestFit="1" customWidth="1"/>
    <col min="8" max="8" width="20.42578125" style="3" bestFit="1" customWidth="1"/>
    <col min="9" max="17" width="5.5703125" style="2" customWidth="1"/>
    <col min="18" max="16384" width="9.140625" style="2"/>
  </cols>
  <sheetData>
    <row r="1" spans="1:19" s="1" customFormat="1" ht="12.75" customHeight="1">
      <c r="A1" s="24" t="s">
        <v>109</v>
      </c>
      <c r="B1" s="26" t="s">
        <v>110</v>
      </c>
      <c r="C1" s="26" t="s">
        <v>130</v>
      </c>
      <c r="D1" s="27" t="s">
        <v>117</v>
      </c>
      <c r="E1" s="27" t="s">
        <v>111</v>
      </c>
      <c r="F1" s="26" t="s">
        <v>113</v>
      </c>
      <c r="G1" s="26" t="s">
        <v>112</v>
      </c>
      <c r="H1" s="26" t="s">
        <v>114</v>
      </c>
      <c r="I1" s="38" t="s">
        <v>133</v>
      </c>
      <c r="J1" s="39"/>
      <c r="K1" s="40"/>
      <c r="L1" s="38" t="s">
        <v>120</v>
      </c>
      <c r="M1" s="39"/>
      <c r="N1" s="40"/>
      <c r="O1" s="38" t="s">
        <v>134</v>
      </c>
      <c r="P1" s="39"/>
      <c r="Q1" s="40"/>
      <c r="R1" s="24" t="s">
        <v>121</v>
      </c>
      <c r="S1" s="24" t="s">
        <v>135</v>
      </c>
    </row>
    <row r="2" spans="1:19" s="1" customFormat="1" ht="21" customHeight="1">
      <c r="A2" s="24"/>
      <c r="B2" s="26"/>
      <c r="C2" s="26"/>
      <c r="D2" s="26"/>
      <c r="E2" s="26"/>
      <c r="F2" s="24"/>
      <c r="G2" s="26"/>
      <c r="H2" s="26"/>
      <c r="I2" s="26">
        <v>1</v>
      </c>
      <c r="J2" s="26">
        <v>2</v>
      </c>
      <c r="K2" s="26">
        <v>3</v>
      </c>
      <c r="L2" s="26">
        <v>1</v>
      </c>
      <c r="M2" s="26">
        <v>2</v>
      </c>
      <c r="N2" s="26">
        <v>3</v>
      </c>
      <c r="O2" s="26">
        <v>1</v>
      </c>
      <c r="P2" s="26">
        <v>2</v>
      </c>
      <c r="Q2" s="26">
        <v>3</v>
      </c>
      <c r="R2" s="24"/>
      <c r="S2" s="24"/>
    </row>
    <row r="3" spans="1:19">
      <c r="A3" s="17" t="s">
        <v>106</v>
      </c>
      <c r="B3" s="11" t="s">
        <v>3</v>
      </c>
      <c r="C3" s="11" t="s">
        <v>131</v>
      </c>
      <c r="D3" s="11" t="s">
        <v>136</v>
      </c>
      <c r="E3" s="25" t="s">
        <v>4</v>
      </c>
      <c r="F3" s="25" t="s">
        <v>23</v>
      </c>
      <c r="G3" s="11" t="s">
        <v>138</v>
      </c>
      <c r="H3" s="11" t="s">
        <v>115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7</v>
      </c>
      <c r="P3" s="17" t="s">
        <v>11</v>
      </c>
      <c r="Q3" s="18" t="s">
        <v>116</v>
      </c>
      <c r="R3" s="37" t="s">
        <v>200</v>
      </c>
      <c r="S3" s="17"/>
    </row>
    <row r="4" spans="1:19">
      <c r="A4" s="17" t="s">
        <v>107</v>
      </c>
      <c r="B4" s="11" t="s">
        <v>13</v>
      </c>
      <c r="C4" s="11" t="s">
        <v>131</v>
      </c>
      <c r="D4" s="11" t="s">
        <v>137</v>
      </c>
      <c r="E4" s="11" t="s">
        <v>14</v>
      </c>
      <c r="F4" s="11" t="s">
        <v>23</v>
      </c>
      <c r="G4" s="11" t="s">
        <v>138</v>
      </c>
      <c r="H4" s="11" t="s">
        <v>115</v>
      </c>
      <c r="I4" s="17" t="s">
        <v>15</v>
      </c>
      <c r="J4" s="17" t="s">
        <v>16</v>
      </c>
      <c r="K4" s="17" t="s">
        <v>17</v>
      </c>
      <c r="L4" s="17" t="s">
        <v>18</v>
      </c>
      <c r="M4" s="17" t="s">
        <v>19</v>
      </c>
      <c r="N4" s="17" t="s">
        <v>20</v>
      </c>
      <c r="O4" s="17" t="s">
        <v>10</v>
      </c>
      <c r="P4" s="17" t="s">
        <v>21</v>
      </c>
      <c r="Q4" s="17" t="s">
        <v>22</v>
      </c>
      <c r="R4" s="37" t="s">
        <v>201</v>
      </c>
      <c r="S4" s="17"/>
    </row>
    <row r="6" spans="1:19">
      <c r="D6" s="14"/>
      <c r="G6" s="14"/>
      <c r="H6" s="14"/>
    </row>
    <row r="7" spans="1:19">
      <c r="D7" s="14"/>
      <c r="G7" s="14"/>
      <c r="H7" s="14"/>
    </row>
    <row r="8" spans="1:19">
      <c r="G8" s="14"/>
      <c r="H8" s="14"/>
    </row>
    <row r="9" spans="1:19">
      <c r="G9" s="14"/>
      <c r="H9" s="14"/>
    </row>
    <row r="10" spans="1:19">
      <c r="G10" s="14"/>
      <c r="H10" s="14"/>
    </row>
    <row r="11" spans="1:19">
      <c r="G11" s="14"/>
      <c r="H11" s="14"/>
    </row>
    <row r="14" spans="1:19" ht="18">
      <c r="B14" s="6"/>
      <c r="C14" s="6"/>
      <c r="D14" s="6"/>
    </row>
    <row r="15" spans="1:19" ht="15">
      <c r="B15" s="12"/>
      <c r="C15" s="12"/>
      <c r="D15" s="12"/>
      <c r="E15" s="12"/>
      <c r="F15" s="16"/>
    </row>
    <row r="16" spans="1:19">
      <c r="D16" s="14"/>
      <c r="E16" s="14"/>
      <c r="F16" s="14"/>
    </row>
    <row r="18" spans="2:4" ht="18">
      <c r="B18" s="6"/>
      <c r="C18" s="6"/>
    </row>
    <row r="19" spans="2:4">
      <c r="B19" s="4"/>
      <c r="C19" s="4"/>
      <c r="D19" s="22"/>
    </row>
    <row r="20" spans="2:4">
      <c r="B20" s="5"/>
      <c r="C20" s="5"/>
      <c r="D20" s="22"/>
    </row>
  </sheetData>
  <mergeCells count="3">
    <mergeCell ref="I1:K1"/>
    <mergeCell ref="L1:N1"/>
    <mergeCell ref="O1:Q1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3"/>
  <sheetViews>
    <sheetView workbookViewId="0">
      <selection activeCell="B12" sqref="B12"/>
    </sheetView>
  </sheetViews>
  <sheetFormatPr defaultRowHeight="12.75"/>
  <cols>
    <col min="1" max="1" width="9.140625" style="2"/>
    <col min="2" max="2" width="25.85546875" style="3" bestFit="1" customWidth="1"/>
    <col min="3" max="3" width="5" style="3" bestFit="1" customWidth="1"/>
    <col min="4" max="4" width="10.140625" style="3" bestFit="1" customWidth="1"/>
    <col min="5" max="6" width="8.140625" style="3" customWidth="1"/>
    <col min="7" max="7" width="9.28515625" style="3" bestFit="1" customWidth="1"/>
    <col min="8" max="8" width="6.5703125" style="2" bestFit="1" customWidth="1"/>
    <col min="9" max="9" width="6.42578125" style="2" customWidth="1"/>
    <col min="10" max="11" width="6" style="2" customWidth="1"/>
    <col min="12" max="12" width="5.28515625" style="2" customWidth="1"/>
    <col min="13" max="13" width="5.5703125" style="2" bestFit="1" customWidth="1"/>
    <col min="14" max="14" width="6.85546875" style="2" customWidth="1"/>
    <col min="15" max="15" width="6" style="2" customWidth="1"/>
    <col min="16" max="16" width="5.5703125" style="2" customWidth="1"/>
    <col min="17" max="17" width="7.85546875" style="13" bestFit="1" customWidth="1"/>
    <col min="18" max="18" width="8.5703125" style="15" bestFit="1" customWidth="1"/>
    <col min="19" max="19" width="23" style="3" bestFit="1" customWidth="1"/>
    <col min="20" max="16384" width="9.140625" style="2"/>
  </cols>
  <sheetData>
    <row r="1" spans="1:22" s="16" customFormat="1" ht="15" customHeight="1">
      <c r="A1" s="12" t="s">
        <v>109</v>
      </c>
      <c r="B1" s="29" t="s">
        <v>110</v>
      </c>
      <c r="C1" s="29" t="s">
        <v>130</v>
      </c>
      <c r="D1" s="30" t="s">
        <v>117</v>
      </c>
      <c r="E1" s="30" t="s">
        <v>111</v>
      </c>
      <c r="F1" s="30" t="s">
        <v>113</v>
      </c>
      <c r="G1" s="29" t="s">
        <v>112</v>
      </c>
      <c r="H1" s="34" t="s">
        <v>133</v>
      </c>
      <c r="I1" s="35"/>
      <c r="J1" s="36"/>
      <c r="K1" s="34" t="s">
        <v>120</v>
      </c>
      <c r="L1" s="35"/>
      <c r="M1" s="36"/>
      <c r="N1" s="34" t="s">
        <v>134</v>
      </c>
      <c r="O1" s="35"/>
      <c r="P1" s="36"/>
      <c r="Q1" s="29" t="s">
        <v>0</v>
      </c>
      <c r="R1" s="29" t="s">
        <v>2</v>
      </c>
      <c r="S1" s="29" t="s">
        <v>1</v>
      </c>
      <c r="T1" s="31"/>
      <c r="U1" s="31"/>
      <c r="V1" s="31"/>
    </row>
    <row r="2" spans="1:22" s="16" customFormat="1" ht="15">
      <c r="B2" s="29"/>
      <c r="C2" s="29"/>
      <c r="D2" s="30"/>
      <c r="E2" s="30"/>
      <c r="F2" s="31"/>
      <c r="G2" s="29"/>
      <c r="H2" s="29">
        <v>1</v>
      </c>
      <c r="I2" s="29">
        <v>2</v>
      </c>
      <c r="J2" s="29">
        <v>3</v>
      </c>
      <c r="K2" s="29">
        <v>1</v>
      </c>
      <c r="L2" s="29">
        <v>2</v>
      </c>
      <c r="M2" s="29">
        <v>3</v>
      </c>
      <c r="N2" s="29">
        <v>1</v>
      </c>
      <c r="O2" s="29">
        <v>2</v>
      </c>
      <c r="P2" s="29">
        <v>3</v>
      </c>
      <c r="Q2" s="29"/>
      <c r="R2" s="29"/>
      <c r="S2" s="29"/>
      <c r="T2" s="31"/>
      <c r="U2" s="31"/>
      <c r="V2" s="31"/>
    </row>
    <row r="3" spans="1:22">
      <c r="A3" s="17" t="s">
        <v>106</v>
      </c>
      <c r="B3" s="11" t="s">
        <v>198</v>
      </c>
      <c r="C3" s="11" t="s">
        <v>131</v>
      </c>
      <c r="D3" s="11" t="s">
        <v>146</v>
      </c>
      <c r="E3" s="11" t="s">
        <v>27</v>
      </c>
      <c r="F3" s="11" t="s">
        <v>25</v>
      </c>
      <c r="G3" s="11" t="s">
        <v>139</v>
      </c>
      <c r="H3" s="18" t="s">
        <v>21</v>
      </c>
      <c r="I3" s="17" t="s">
        <v>21</v>
      </c>
      <c r="J3" s="17" t="s">
        <v>28</v>
      </c>
      <c r="K3" s="17" t="s">
        <v>15</v>
      </c>
      <c r="L3" s="18" t="s">
        <v>16</v>
      </c>
      <c r="M3" s="18" t="s">
        <v>16</v>
      </c>
      <c r="N3" s="17" t="s">
        <v>29</v>
      </c>
      <c r="O3" s="17" t="s">
        <v>11</v>
      </c>
      <c r="P3" s="18" t="s">
        <v>30</v>
      </c>
      <c r="Q3" s="19" t="str">
        <f>"590,0"</f>
        <v>590,0</v>
      </c>
      <c r="R3" s="20" t="str">
        <f>"341,1675"</f>
        <v>341,1675</v>
      </c>
      <c r="S3" s="11" t="s">
        <v>12</v>
      </c>
    </row>
    <row r="4" spans="1:22">
      <c r="A4" s="17" t="s">
        <v>106</v>
      </c>
      <c r="B4" s="11" t="s">
        <v>198</v>
      </c>
      <c r="C4" s="11" t="s">
        <v>131</v>
      </c>
      <c r="D4" s="11" t="s">
        <v>146</v>
      </c>
      <c r="E4" s="11" t="s">
        <v>27</v>
      </c>
      <c r="F4" s="11" t="s">
        <v>25</v>
      </c>
      <c r="G4" s="11" t="s">
        <v>139</v>
      </c>
      <c r="H4" s="18" t="s">
        <v>21</v>
      </c>
      <c r="I4" s="17" t="s">
        <v>21</v>
      </c>
      <c r="J4" s="17" t="s">
        <v>28</v>
      </c>
      <c r="K4" s="17" t="s">
        <v>15</v>
      </c>
      <c r="L4" s="18" t="s">
        <v>16</v>
      </c>
      <c r="M4" s="18" t="s">
        <v>16</v>
      </c>
      <c r="N4" s="17" t="s">
        <v>29</v>
      </c>
      <c r="O4" s="17" t="s">
        <v>11</v>
      </c>
      <c r="P4" s="18" t="s">
        <v>30</v>
      </c>
      <c r="Q4" s="19" t="str">
        <f>"590,0"</f>
        <v>590,0</v>
      </c>
      <c r="R4" s="20" t="str">
        <f>"347,9908"</f>
        <v>347,9908</v>
      </c>
      <c r="S4" s="11" t="s">
        <v>12</v>
      </c>
    </row>
    <row r="5" spans="1:22">
      <c r="A5" s="17" t="s">
        <v>106</v>
      </c>
      <c r="B5" s="11" t="s">
        <v>199</v>
      </c>
      <c r="C5" s="11" t="s">
        <v>131</v>
      </c>
      <c r="D5" s="11" t="s">
        <v>147</v>
      </c>
      <c r="E5" s="11" t="s">
        <v>31</v>
      </c>
      <c r="F5" s="11" t="s">
        <v>26</v>
      </c>
      <c r="G5" s="11" t="s">
        <v>32</v>
      </c>
      <c r="H5" s="17" t="s">
        <v>33</v>
      </c>
      <c r="I5" s="17" t="s">
        <v>21</v>
      </c>
      <c r="J5" s="18" t="s">
        <v>28</v>
      </c>
      <c r="K5" s="17" t="s">
        <v>34</v>
      </c>
      <c r="L5" s="17" t="s">
        <v>35</v>
      </c>
      <c r="M5" s="17" t="s">
        <v>36</v>
      </c>
      <c r="N5" s="17" t="s">
        <v>10</v>
      </c>
      <c r="O5" s="17" t="s">
        <v>28</v>
      </c>
      <c r="P5" s="17" t="s">
        <v>5</v>
      </c>
      <c r="Q5" s="19" t="str">
        <f>"552,5"</f>
        <v>552,5</v>
      </c>
      <c r="R5" s="20" t="str">
        <f>"297,6649"</f>
        <v>297,6649</v>
      </c>
      <c r="S5" s="11" t="s">
        <v>12</v>
      </c>
    </row>
    <row r="7" spans="1:22">
      <c r="G7" s="14"/>
    </row>
    <row r="8" spans="1:22">
      <c r="G8" s="14"/>
    </row>
    <row r="9" spans="1:22">
      <c r="G9" s="14"/>
    </row>
    <row r="10" spans="1:22">
      <c r="G10" s="14"/>
    </row>
    <row r="11" spans="1:22">
      <c r="G11" s="14"/>
    </row>
    <row r="12" spans="1:22">
      <c r="G12" s="14"/>
    </row>
    <row r="15" spans="1:22" ht="18">
      <c r="B15" s="6"/>
      <c r="C15" s="6"/>
      <c r="D15" s="6"/>
    </row>
    <row r="16" spans="1:22" ht="18">
      <c r="B16" s="6"/>
      <c r="C16" s="6"/>
      <c r="D16" s="6"/>
    </row>
    <row r="17" spans="2:6" ht="15">
      <c r="B17" s="12"/>
      <c r="C17" s="12"/>
      <c r="D17" s="12"/>
      <c r="E17" s="12"/>
      <c r="F17" s="16"/>
    </row>
    <row r="18" spans="2:6">
      <c r="B18" s="4"/>
      <c r="D18" s="14"/>
      <c r="E18" s="14"/>
      <c r="F18" s="14"/>
    </row>
    <row r="21" spans="2:6" ht="18">
      <c r="B21" s="6"/>
      <c r="C21" s="6"/>
    </row>
    <row r="22" spans="2:6">
      <c r="B22" s="4"/>
      <c r="C22" s="4"/>
      <c r="D22" s="22"/>
    </row>
    <row r="23" spans="2:6">
      <c r="B23" s="11"/>
      <c r="C23" s="11"/>
      <c r="D23" s="22"/>
    </row>
  </sheetData>
  <mergeCells count="3">
    <mergeCell ref="H1:J1"/>
    <mergeCell ref="K1:M1"/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3"/>
  <sheetViews>
    <sheetView workbookViewId="0">
      <selection activeCell="G5" sqref="G5"/>
    </sheetView>
  </sheetViews>
  <sheetFormatPr defaultRowHeight="12.75"/>
  <cols>
    <col min="1" max="1" width="9.140625" style="2"/>
    <col min="2" max="2" width="26" style="3" bestFit="1" customWidth="1"/>
    <col min="3" max="3" width="5" style="3" bestFit="1" customWidth="1"/>
    <col min="4" max="4" width="10.140625" style="3" bestFit="1" customWidth="1"/>
    <col min="5" max="6" width="8.140625" style="3" customWidth="1"/>
    <col min="7" max="7" width="20.42578125" style="3" bestFit="1" customWidth="1"/>
    <col min="8" max="8" width="14.7109375" style="3" bestFit="1" customWidth="1"/>
    <col min="9" max="11" width="5.5703125" style="2" customWidth="1"/>
    <col min="12" max="12" width="7.85546875" style="13" bestFit="1" customWidth="1"/>
    <col min="13" max="13" width="8.5703125" style="15" bestFit="1" customWidth="1"/>
    <col min="14" max="14" width="8.85546875" style="3" bestFit="1" customWidth="1"/>
    <col min="15" max="16384" width="9.140625" style="2"/>
  </cols>
  <sheetData>
    <row r="1" spans="1:14" s="16" customFormat="1" ht="12.75" customHeight="1">
      <c r="A1" s="12" t="s">
        <v>109</v>
      </c>
      <c r="B1" s="29" t="s">
        <v>110</v>
      </c>
      <c r="C1" s="29" t="s">
        <v>130</v>
      </c>
      <c r="D1" s="30" t="s">
        <v>117</v>
      </c>
      <c r="E1" s="30" t="s">
        <v>111</v>
      </c>
      <c r="F1" s="29" t="s">
        <v>113</v>
      </c>
      <c r="G1" s="30" t="s">
        <v>114</v>
      </c>
      <c r="H1" s="29" t="s">
        <v>112</v>
      </c>
      <c r="I1" s="34" t="s">
        <v>120</v>
      </c>
      <c r="J1" s="35"/>
      <c r="K1" s="36"/>
      <c r="L1" s="29" t="s">
        <v>37</v>
      </c>
      <c r="M1" s="29" t="s">
        <v>2</v>
      </c>
      <c r="N1" s="29" t="s">
        <v>1</v>
      </c>
    </row>
    <row r="2" spans="1:14" s="16" customFormat="1" ht="21" customHeight="1">
      <c r="B2" s="29"/>
      <c r="C2" s="29"/>
      <c r="D2" s="29"/>
      <c r="E2" s="29"/>
      <c r="G2" s="29"/>
      <c r="H2" s="29"/>
      <c r="I2" s="29">
        <v>1</v>
      </c>
      <c r="J2" s="29">
        <v>2</v>
      </c>
      <c r="K2" s="29">
        <v>3</v>
      </c>
      <c r="L2" s="29"/>
      <c r="M2" s="29"/>
      <c r="N2" s="29"/>
    </row>
    <row r="3" spans="1:14">
      <c r="A3" s="17" t="s">
        <v>106</v>
      </c>
      <c r="B3" s="11" t="s">
        <v>190</v>
      </c>
      <c r="C3" s="11" t="s">
        <v>131</v>
      </c>
      <c r="D3" s="11" t="s">
        <v>148</v>
      </c>
      <c r="E3" s="25" t="s">
        <v>38</v>
      </c>
      <c r="F3" s="25" t="s">
        <v>118</v>
      </c>
      <c r="G3" s="11" t="s">
        <v>119</v>
      </c>
      <c r="H3" s="11" t="s">
        <v>139</v>
      </c>
      <c r="I3" s="17" t="s">
        <v>39</v>
      </c>
      <c r="J3" s="17" t="s">
        <v>34</v>
      </c>
      <c r="K3" s="17" t="s">
        <v>18</v>
      </c>
      <c r="L3" s="19" t="str">
        <f>"125,0"</f>
        <v>125,0</v>
      </c>
      <c r="M3" s="20" t="str">
        <f>"91,8036"</f>
        <v>91,8036</v>
      </c>
      <c r="N3" s="11" t="s">
        <v>12</v>
      </c>
    </row>
    <row r="4" spans="1:14">
      <c r="A4" s="17" t="s">
        <v>106</v>
      </c>
      <c r="B4" s="11" t="s">
        <v>191</v>
      </c>
      <c r="C4" s="11" t="s">
        <v>131</v>
      </c>
      <c r="D4" s="11" t="s">
        <v>149</v>
      </c>
      <c r="E4" s="11" t="s">
        <v>40</v>
      </c>
      <c r="F4" s="11" t="s">
        <v>56</v>
      </c>
      <c r="G4" s="11" t="s">
        <v>115</v>
      </c>
      <c r="H4" s="11" t="s">
        <v>138</v>
      </c>
      <c r="I4" s="17" t="s">
        <v>41</v>
      </c>
      <c r="J4" s="17" t="s">
        <v>42</v>
      </c>
      <c r="K4" s="17" t="s">
        <v>43</v>
      </c>
      <c r="L4" s="19" t="str">
        <f>"107,5"</f>
        <v>107,5</v>
      </c>
      <c r="M4" s="20" t="str">
        <f>"71,0790"</f>
        <v>71,0790</v>
      </c>
      <c r="N4" s="11" t="s">
        <v>12</v>
      </c>
    </row>
    <row r="5" spans="1:14">
      <c r="A5" s="17" t="s">
        <v>106</v>
      </c>
      <c r="B5" s="11" t="s">
        <v>192</v>
      </c>
      <c r="C5" s="11" t="s">
        <v>131</v>
      </c>
      <c r="D5" s="11" t="s">
        <v>150</v>
      </c>
      <c r="E5" s="11" t="s">
        <v>44</v>
      </c>
      <c r="F5" s="11" t="s">
        <v>55</v>
      </c>
      <c r="G5" s="11" t="s">
        <v>115</v>
      </c>
      <c r="H5" s="11" t="s">
        <v>140</v>
      </c>
      <c r="I5" s="17" t="s">
        <v>45</v>
      </c>
      <c r="J5" s="17" t="s">
        <v>8</v>
      </c>
      <c r="K5" s="18" t="s">
        <v>17</v>
      </c>
      <c r="L5" s="19" t="str">
        <f>"165,0"</f>
        <v>165,0</v>
      </c>
      <c r="M5" s="20" t="str">
        <f>"101,6483"</f>
        <v>101,6483</v>
      </c>
      <c r="N5" s="11" t="s">
        <v>12</v>
      </c>
    </row>
    <row r="6" spans="1:14">
      <c r="A6" s="17" t="s">
        <v>106</v>
      </c>
      <c r="B6" s="11" t="s">
        <v>193</v>
      </c>
      <c r="C6" s="11" t="s">
        <v>131</v>
      </c>
      <c r="D6" s="11" t="s">
        <v>151</v>
      </c>
      <c r="E6" s="11" t="s">
        <v>46</v>
      </c>
      <c r="F6" s="11" t="s">
        <v>23</v>
      </c>
      <c r="G6" s="11" t="s">
        <v>115</v>
      </c>
      <c r="H6" s="11" t="s">
        <v>141</v>
      </c>
      <c r="I6" s="17" t="s">
        <v>17</v>
      </c>
      <c r="J6" s="17" t="s">
        <v>47</v>
      </c>
      <c r="K6" s="18" t="s">
        <v>21</v>
      </c>
      <c r="L6" s="19" t="str">
        <f>"185,0"</f>
        <v>185,0</v>
      </c>
      <c r="M6" s="20" t="str">
        <f>"110,6300"</f>
        <v>110,6300</v>
      </c>
      <c r="N6" s="11" t="s">
        <v>12</v>
      </c>
    </row>
    <row r="7" spans="1:14">
      <c r="A7" s="17" t="s">
        <v>107</v>
      </c>
      <c r="B7" s="11" t="s">
        <v>195</v>
      </c>
      <c r="C7" s="11" t="s">
        <v>131</v>
      </c>
      <c r="D7" s="11" t="s">
        <v>152</v>
      </c>
      <c r="E7" s="11" t="s">
        <v>48</v>
      </c>
      <c r="F7" s="11" t="s">
        <v>23</v>
      </c>
      <c r="G7" s="11" t="s">
        <v>115</v>
      </c>
      <c r="H7" s="11" t="s">
        <v>142</v>
      </c>
      <c r="I7" s="17" t="s">
        <v>16</v>
      </c>
      <c r="J7" s="17" t="s">
        <v>8</v>
      </c>
      <c r="K7" s="18" t="s">
        <v>33</v>
      </c>
      <c r="L7" s="19" t="str">
        <f>"165,0"</f>
        <v>165,0</v>
      </c>
      <c r="M7" s="20" t="str">
        <f>"96,0795"</f>
        <v>96,0795</v>
      </c>
      <c r="N7" s="11" t="s">
        <v>12</v>
      </c>
    </row>
    <row r="8" spans="1:14">
      <c r="A8" s="17" t="s">
        <v>106</v>
      </c>
      <c r="B8" s="11" t="s">
        <v>194</v>
      </c>
      <c r="C8" s="11" t="s">
        <v>131</v>
      </c>
      <c r="D8" s="11" t="s">
        <v>153</v>
      </c>
      <c r="E8" s="11" t="s">
        <v>49</v>
      </c>
      <c r="F8" s="11" t="s">
        <v>25</v>
      </c>
      <c r="G8" s="11" t="s">
        <v>115</v>
      </c>
      <c r="H8" s="11" t="s">
        <v>142</v>
      </c>
      <c r="I8" s="17" t="s">
        <v>10</v>
      </c>
      <c r="J8" s="17" t="s">
        <v>21</v>
      </c>
      <c r="K8" s="17" t="s">
        <v>28</v>
      </c>
      <c r="L8" s="19" t="str">
        <f>"200,0"</f>
        <v>200,0</v>
      </c>
      <c r="M8" s="20" t="str">
        <f>"113,9500"</f>
        <v>113,9500</v>
      </c>
      <c r="N8" s="11" t="s">
        <v>12</v>
      </c>
    </row>
    <row r="9" spans="1:14">
      <c r="A9" s="17" t="s">
        <v>107</v>
      </c>
      <c r="B9" s="11" t="s">
        <v>196</v>
      </c>
      <c r="C9" s="11" t="s">
        <v>131</v>
      </c>
      <c r="D9" s="11" t="s">
        <v>154</v>
      </c>
      <c r="E9" s="11" t="s">
        <v>50</v>
      </c>
      <c r="F9" s="11" t="s">
        <v>25</v>
      </c>
      <c r="G9" s="11" t="s">
        <v>115</v>
      </c>
      <c r="H9" s="11" t="s">
        <v>142</v>
      </c>
      <c r="I9" s="17" t="s">
        <v>10</v>
      </c>
      <c r="J9" s="17" t="s">
        <v>21</v>
      </c>
      <c r="K9" s="17" t="s">
        <v>51</v>
      </c>
      <c r="L9" s="19" t="str">
        <f>"197,5"</f>
        <v>197,5</v>
      </c>
      <c r="M9" s="20" t="str">
        <f>"113,2366"</f>
        <v>113,2366</v>
      </c>
      <c r="N9" s="11" t="s">
        <v>12</v>
      </c>
    </row>
    <row r="10" spans="1:14">
      <c r="A10" s="17" t="s">
        <v>108</v>
      </c>
      <c r="B10" s="11" t="s">
        <v>197</v>
      </c>
      <c r="C10" s="11" t="s">
        <v>131</v>
      </c>
      <c r="D10" s="11" t="s">
        <v>155</v>
      </c>
      <c r="E10" s="11" t="s">
        <v>52</v>
      </c>
      <c r="F10" s="11" t="s">
        <v>25</v>
      </c>
      <c r="G10" s="11" t="s">
        <v>115</v>
      </c>
      <c r="H10" s="11" t="s">
        <v>142</v>
      </c>
      <c r="I10" s="17" t="s">
        <v>16</v>
      </c>
      <c r="J10" s="18" t="s">
        <v>53</v>
      </c>
      <c r="K10" s="17" t="s">
        <v>53</v>
      </c>
      <c r="L10" s="19" t="str">
        <f>"162,5"</f>
        <v>162,5</v>
      </c>
      <c r="M10" s="20" t="str">
        <f>"91,9669"</f>
        <v>91,9669</v>
      </c>
      <c r="N10" s="11" t="s">
        <v>12</v>
      </c>
    </row>
    <row r="12" spans="1:14">
      <c r="H12" s="14"/>
    </row>
    <row r="13" spans="1:14">
      <c r="H13" s="14"/>
    </row>
    <row r="14" spans="1:14">
      <c r="H14" s="14"/>
    </row>
    <row r="15" spans="1:14">
      <c r="H15" s="14"/>
    </row>
    <row r="16" spans="1:14">
      <c r="H16" s="14"/>
    </row>
    <row r="17" spans="2:8">
      <c r="H17" s="14"/>
    </row>
    <row r="20" spans="2:8" ht="18">
      <c r="B20" s="6"/>
      <c r="C20" s="6"/>
      <c r="D20" s="6"/>
    </row>
    <row r="21" spans="2:8" ht="15">
      <c r="B21" s="7"/>
      <c r="C21" s="7"/>
      <c r="D21" s="7"/>
    </row>
    <row r="22" spans="2:8" ht="14.25">
      <c r="B22" s="9"/>
      <c r="C22" s="9"/>
      <c r="D22" s="10"/>
    </row>
    <row r="23" spans="2:8" ht="15">
      <c r="B23" s="12"/>
      <c r="C23" s="12"/>
      <c r="D23" s="12"/>
      <c r="E23" s="12"/>
      <c r="F23" s="16"/>
      <c r="G23" s="16"/>
    </row>
    <row r="24" spans="2:8">
      <c r="B24" s="8"/>
      <c r="C24" s="8"/>
    </row>
    <row r="25" spans="2:8">
      <c r="B25" s="8"/>
      <c r="C25" s="8"/>
    </row>
    <row r="26" spans="2:8">
      <c r="B26" s="8"/>
      <c r="C26" s="8"/>
    </row>
    <row r="29" spans="2:8" ht="18">
      <c r="B29" s="6"/>
      <c r="C29" s="6"/>
      <c r="D29" s="6"/>
    </row>
    <row r="30" spans="2:8" ht="15">
      <c r="B30" s="12"/>
      <c r="C30" s="12"/>
      <c r="D30" s="12"/>
      <c r="E30" s="12"/>
      <c r="F30" s="16"/>
      <c r="G30" s="16"/>
    </row>
    <row r="31" spans="2:8">
      <c r="B31" s="4"/>
      <c r="C31" s="4"/>
      <c r="D31" s="22"/>
      <c r="E31" s="22"/>
      <c r="F31" s="14"/>
      <c r="G31" s="14"/>
    </row>
    <row r="32" spans="2:8">
      <c r="B32" s="11"/>
      <c r="C32" s="11"/>
      <c r="D32" s="22"/>
      <c r="E32" s="22"/>
      <c r="F32" s="14"/>
      <c r="G32" s="14"/>
    </row>
    <row r="33" spans="2:7">
      <c r="B33" s="22"/>
      <c r="C33" s="22"/>
      <c r="D33" s="22"/>
      <c r="E33" s="22"/>
      <c r="F33" s="14"/>
      <c r="G33" s="14"/>
    </row>
    <row r="35" spans="2:7" ht="18">
      <c r="B35" s="6"/>
      <c r="C35" s="6"/>
    </row>
    <row r="36" spans="2:7">
      <c r="B36" s="11"/>
      <c r="C36" s="11"/>
      <c r="D36" s="22"/>
    </row>
    <row r="37" spans="2:7">
      <c r="B37" s="11"/>
      <c r="C37" s="11"/>
      <c r="D37" s="22"/>
    </row>
    <row r="38" spans="2:7">
      <c r="B38" s="11"/>
      <c r="C38" s="11"/>
      <c r="D38" s="22"/>
    </row>
    <row r="39" spans="2:7">
      <c r="B39" s="23"/>
      <c r="C39" s="23"/>
      <c r="D39" s="22"/>
    </row>
    <row r="40" spans="2:7">
      <c r="B40" s="11"/>
      <c r="C40" s="11"/>
      <c r="D40" s="22"/>
    </row>
    <row r="41" spans="2:7">
      <c r="B41" s="11"/>
      <c r="C41" s="11"/>
      <c r="D41" s="22"/>
    </row>
    <row r="42" spans="2:7">
      <c r="B42" s="11"/>
      <c r="C42" s="11"/>
      <c r="D42" s="22"/>
    </row>
    <row r="43" spans="2:7">
      <c r="B43" s="5"/>
      <c r="C43" s="5"/>
      <c r="D43" s="22"/>
    </row>
  </sheetData>
  <mergeCells count="1">
    <mergeCell ref="I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6"/>
  <sheetViews>
    <sheetView workbookViewId="0">
      <selection activeCell="B16" sqref="B16"/>
    </sheetView>
  </sheetViews>
  <sheetFormatPr defaultRowHeight="12.75"/>
  <cols>
    <col min="1" max="1" width="9.140625" style="2"/>
    <col min="2" max="2" width="26" style="3" bestFit="1" customWidth="1"/>
    <col min="3" max="3" width="5" style="3" bestFit="1" customWidth="1"/>
    <col min="4" max="4" width="10.140625" style="3" bestFit="1" customWidth="1"/>
    <col min="5" max="6" width="8.140625" style="3" customWidth="1"/>
    <col min="7" max="7" width="20.42578125" style="3" bestFit="1" customWidth="1"/>
    <col min="8" max="8" width="19.140625" style="3" bestFit="1" customWidth="1"/>
    <col min="9" max="11" width="5.5703125" style="2" customWidth="1"/>
    <col min="12" max="12" width="11.28515625" style="13" bestFit="1" customWidth="1"/>
    <col min="13" max="13" width="8.5703125" style="15" bestFit="1" customWidth="1"/>
    <col min="14" max="14" width="8.85546875" style="3" bestFit="1" customWidth="1"/>
    <col min="15" max="16384" width="9.140625" style="2"/>
  </cols>
  <sheetData>
    <row r="1" spans="1:14" s="16" customFormat="1" ht="12.75" customHeight="1">
      <c r="A1" s="12" t="s">
        <v>109</v>
      </c>
      <c r="B1" s="29" t="s">
        <v>110</v>
      </c>
      <c r="C1" s="29" t="s">
        <v>130</v>
      </c>
      <c r="D1" s="30" t="s">
        <v>117</v>
      </c>
      <c r="E1" s="30" t="s">
        <v>111</v>
      </c>
      <c r="F1" s="29" t="s">
        <v>113</v>
      </c>
      <c r="G1" s="29" t="s">
        <v>114</v>
      </c>
      <c r="H1" s="29" t="s">
        <v>112</v>
      </c>
      <c r="I1" s="28" t="s">
        <v>120</v>
      </c>
      <c r="J1" s="28"/>
      <c r="K1" s="28"/>
      <c r="L1" s="29" t="s">
        <v>121</v>
      </c>
      <c r="M1" s="29" t="s">
        <v>2</v>
      </c>
      <c r="N1" s="29" t="s">
        <v>1</v>
      </c>
    </row>
    <row r="2" spans="1:14" s="16" customFormat="1" ht="21" customHeight="1">
      <c r="A2" s="12"/>
      <c r="B2" s="29"/>
      <c r="C2" s="29"/>
      <c r="D2" s="29"/>
      <c r="E2" s="29"/>
      <c r="F2" s="12"/>
      <c r="G2" s="12"/>
      <c r="H2" s="29"/>
      <c r="I2" s="29">
        <v>1</v>
      </c>
      <c r="J2" s="29">
        <v>2</v>
      </c>
      <c r="K2" s="29">
        <v>3</v>
      </c>
      <c r="L2" s="29"/>
      <c r="M2" s="29"/>
      <c r="N2" s="29"/>
    </row>
    <row r="3" spans="1:14">
      <c r="A3" s="32">
        <v>1</v>
      </c>
      <c r="B3" s="11" t="s">
        <v>176</v>
      </c>
      <c r="C3" s="11" t="s">
        <v>132</v>
      </c>
      <c r="D3" s="11" t="s">
        <v>156</v>
      </c>
      <c r="E3" s="25" t="s">
        <v>57</v>
      </c>
      <c r="F3" s="33">
        <v>56</v>
      </c>
      <c r="G3" s="25" t="s">
        <v>115</v>
      </c>
      <c r="H3" s="11" t="s">
        <v>138</v>
      </c>
      <c r="I3" s="17" t="s">
        <v>58</v>
      </c>
      <c r="J3" s="17" t="s">
        <v>59</v>
      </c>
      <c r="K3" s="18" t="s">
        <v>60</v>
      </c>
      <c r="L3" s="19" t="str">
        <f>"45,0"</f>
        <v>45,0</v>
      </c>
      <c r="M3" s="20" t="str">
        <f>"40,3920"</f>
        <v>40,3920</v>
      </c>
      <c r="N3" s="11" t="s">
        <v>12</v>
      </c>
    </row>
    <row r="4" spans="1:14">
      <c r="A4" s="32">
        <v>1</v>
      </c>
      <c r="B4" s="11" t="s">
        <v>177</v>
      </c>
      <c r="C4" s="11" t="s">
        <v>132</v>
      </c>
      <c r="D4" s="11" t="s">
        <v>157</v>
      </c>
      <c r="E4" s="11" t="s">
        <v>61</v>
      </c>
      <c r="F4" s="33">
        <v>60</v>
      </c>
      <c r="G4" s="11" t="s">
        <v>115</v>
      </c>
      <c r="H4" s="11" t="s">
        <v>142</v>
      </c>
      <c r="I4" s="17" t="s">
        <v>62</v>
      </c>
      <c r="J4" s="17" t="s">
        <v>63</v>
      </c>
      <c r="K4" s="18" t="s">
        <v>64</v>
      </c>
      <c r="L4" s="19" t="str">
        <f>"57,5"</f>
        <v>57,5</v>
      </c>
      <c r="M4" s="20" t="str">
        <f>"57,0946"</f>
        <v>57,0946</v>
      </c>
      <c r="N4" s="11" t="s">
        <v>12</v>
      </c>
    </row>
    <row r="5" spans="1:14">
      <c r="A5" s="32">
        <v>1</v>
      </c>
      <c r="B5" s="11" t="s">
        <v>178</v>
      </c>
      <c r="C5" s="11" t="s">
        <v>131</v>
      </c>
      <c r="D5" s="11" t="s">
        <v>158</v>
      </c>
      <c r="E5" s="11" t="s">
        <v>65</v>
      </c>
      <c r="F5" s="33">
        <v>60</v>
      </c>
      <c r="G5" s="11" t="s">
        <v>123</v>
      </c>
      <c r="H5" s="11" t="s">
        <v>143</v>
      </c>
      <c r="I5" s="17" t="s">
        <v>59</v>
      </c>
      <c r="J5" s="18" t="s">
        <v>62</v>
      </c>
      <c r="K5" s="18" t="s">
        <v>62</v>
      </c>
      <c r="L5" s="19" t="str">
        <f>"45,0"</f>
        <v>45,0</v>
      </c>
      <c r="M5" s="20" t="str">
        <f>"38,5538"</f>
        <v>38,5538</v>
      </c>
      <c r="N5" s="11" t="s">
        <v>12</v>
      </c>
    </row>
    <row r="6" spans="1:14">
      <c r="A6" s="32">
        <v>1</v>
      </c>
      <c r="B6" s="11" t="s">
        <v>179</v>
      </c>
      <c r="C6" s="11" t="s">
        <v>131</v>
      </c>
      <c r="D6" s="11" t="s">
        <v>159</v>
      </c>
      <c r="E6" s="11" t="s">
        <v>66</v>
      </c>
      <c r="F6" s="33">
        <v>67.5</v>
      </c>
      <c r="G6" s="11" t="s">
        <v>115</v>
      </c>
      <c r="H6" s="11" t="s">
        <v>144</v>
      </c>
      <c r="I6" s="17" t="s">
        <v>35</v>
      </c>
      <c r="J6" s="17" t="s">
        <v>36</v>
      </c>
      <c r="K6" s="18" t="s">
        <v>67</v>
      </c>
      <c r="L6" s="19" t="str">
        <f>"142,5"</f>
        <v>142,5</v>
      </c>
      <c r="M6" s="20" t="str">
        <f>"107,0531"</f>
        <v>107,0531</v>
      </c>
      <c r="N6" s="11" t="s">
        <v>12</v>
      </c>
    </row>
    <row r="7" spans="1:14">
      <c r="A7" s="32">
        <v>2</v>
      </c>
      <c r="B7" s="11" t="s">
        <v>89</v>
      </c>
      <c r="C7" s="11" t="s">
        <v>131</v>
      </c>
      <c r="D7" s="11" t="s">
        <v>160</v>
      </c>
      <c r="E7" s="11" t="s">
        <v>68</v>
      </c>
      <c r="F7" s="33">
        <v>67.5</v>
      </c>
      <c r="G7" s="11" t="s">
        <v>115</v>
      </c>
      <c r="H7" s="11" t="s">
        <v>142</v>
      </c>
      <c r="I7" s="17" t="s">
        <v>42</v>
      </c>
      <c r="J7" s="17" t="s">
        <v>43</v>
      </c>
      <c r="K7" s="18" t="s">
        <v>69</v>
      </c>
      <c r="L7" s="19" t="str">
        <f>"107,5"</f>
        <v>107,5</v>
      </c>
      <c r="M7" s="20" t="str">
        <f>"80,4530"</f>
        <v>80,4530</v>
      </c>
      <c r="N7" s="11" t="s">
        <v>12</v>
      </c>
    </row>
    <row r="8" spans="1:14">
      <c r="A8" s="32">
        <v>1</v>
      </c>
      <c r="B8" s="11" t="s">
        <v>179</v>
      </c>
      <c r="C8" s="11" t="s">
        <v>131</v>
      </c>
      <c r="D8" s="11" t="s">
        <v>159</v>
      </c>
      <c r="E8" s="11" t="s">
        <v>66</v>
      </c>
      <c r="F8" s="33">
        <v>67.5</v>
      </c>
      <c r="G8" s="11" t="s">
        <v>119</v>
      </c>
      <c r="H8" s="11" t="s">
        <v>144</v>
      </c>
      <c r="I8" s="17" t="s">
        <v>35</v>
      </c>
      <c r="J8" s="17" t="s">
        <v>36</v>
      </c>
      <c r="K8" s="18" t="s">
        <v>67</v>
      </c>
      <c r="L8" s="19" t="str">
        <f>"142,5"</f>
        <v>142,5</v>
      </c>
      <c r="M8" s="20" t="str">
        <f>"107,0531"</f>
        <v>107,0531</v>
      </c>
      <c r="N8" s="11" t="s">
        <v>12</v>
      </c>
    </row>
    <row r="9" spans="1:14">
      <c r="A9" s="32">
        <v>1</v>
      </c>
      <c r="B9" s="11" t="s">
        <v>180</v>
      </c>
      <c r="C9" s="11" t="s">
        <v>131</v>
      </c>
      <c r="D9" s="11" t="s">
        <v>161</v>
      </c>
      <c r="E9" s="11" t="s">
        <v>70</v>
      </c>
      <c r="F9" s="33">
        <v>82.5</v>
      </c>
      <c r="G9" s="11" t="s">
        <v>115</v>
      </c>
      <c r="H9" s="11" t="s">
        <v>144</v>
      </c>
      <c r="I9" s="17" t="s">
        <v>33</v>
      </c>
      <c r="J9" s="17" t="s">
        <v>10</v>
      </c>
      <c r="K9" s="18" t="s">
        <v>47</v>
      </c>
      <c r="L9" s="19" t="str">
        <f>"180,0"</f>
        <v>180,0</v>
      </c>
      <c r="M9" s="20" t="str">
        <f>"116,2080"</f>
        <v>116,2080</v>
      </c>
      <c r="N9" s="11" t="s">
        <v>12</v>
      </c>
    </row>
    <row r="10" spans="1:14">
      <c r="A10" s="32">
        <v>2</v>
      </c>
      <c r="B10" s="11" t="s">
        <v>181</v>
      </c>
      <c r="C10" s="11" t="s">
        <v>131</v>
      </c>
      <c r="D10" s="11" t="s">
        <v>162</v>
      </c>
      <c r="E10" s="11" t="s">
        <v>71</v>
      </c>
      <c r="F10" s="33">
        <v>82.5</v>
      </c>
      <c r="G10" s="11" t="s">
        <v>115</v>
      </c>
      <c r="H10" s="11" t="s">
        <v>145</v>
      </c>
      <c r="I10" s="17" t="s">
        <v>35</v>
      </c>
      <c r="J10" s="17" t="s">
        <v>20</v>
      </c>
      <c r="K10" s="18" t="s">
        <v>72</v>
      </c>
      <c r="L10" s="19" t="str">
        <f>"140,0"</f>
        <v>140,0</v>
      </c>
      <c r="M10" s="20" t="str">
        <f>"91,1120"</f>
        <v>91,1120</v>
      </c>
      <c r="N10" s="11" t="s">
        <v>12</v>
      </c>
    </row>
    <row r="11" spans="1:14">
      <c r="A11" s="32">
        <v>1</v>
      </c>
      <c r="B11" s="11" t="s">
        <v>181</v>
      </c>
      <c r="C11" s="11" t="s">
        <v>131</v>
      </c>
      <c r="D11" s="11" t="s">
        <v>162</v>
      </c>
      <c r="E11" s="11" t="s">
        <v>71</v>
      </c>
      <c r="F11" s="33">
        <v>82.5</v>
      </c>
      <c r="G11" s="11" t="s">
        <v>119</v>
      </c>
      <c r="H11" s="11" t="s">
        <v>145</v>
      </c>
      <c r="I11" s="17" t="s">
        <v>35</v>
      </c>
      <c r="J11" s="17" t="s">
        <v>20</v>
      </c>
      <c r="K11" s="18" t="s">
        <v>72</v>
      </c>
      <c r="L11" s="19" t="str">
        <f>"140,0"</f>
        <v>140,0</v>
      </c>
      <c r="M11" s="20" t="str">
        <f>"91,1120"</f>
        <v>91,1120</v>
      </c>
      <c r="N11" s="11" t="s">
        <v>12</v>
      </c>
    </row>
    <row r="12" spans="1:14">
      <c r="A12" s="32">
        <v>1</v>
      </c>
      <c r="B12" s="11" t="s">
        <v>182</v>
      </c>
      <c r="C12" s="11" t="s">
        <v>131</v>
      </c>
      <c r="D12" s="11" t="s">
        <v>163</v>
      </c>
      <c r="E12" s="11" t="s">
        <v>73</v>
      </c>
      <c r="F12" s="33">
        <v>90</v>
      </c>
      <c r="G12" s="11" t="s">
        <v>124</v>
      </c>
      <c r="H12" s="11" t="s">
        <v>140</v>
      </c>
      <c r="I12" s="17" t="s">
        <v>20</v>
      </c>
      <c r="J12" s="17" t="s">
        <v>74</v>
      </c>
      <c r="K12" s="18" t="s">
        <v>16</v>
      </c>
      <c r="L12" s="19" t="str">
        <f>"152,5"</f>
        <v>152,5</v>
      </c>
      <c r="M12" s="20" t="str">
        <f>"94,5043"</f>
        <v>94,5043</v>
      </c>
      <c r="N12" s="11" t="s">
        <v>12</v>
      </c>
    </row>
    <row r="13" spans="1:14">
      <c r="A13" s="32">
        <v>1</v>
      </c>
      <c r="B13" s="11" t="s">
        <v>183</v>
      </c>
      <c r="C13" s="11" t="s">
        <v>131</v>
      </c>
      <c r="D13" s="11" t="s">
        <v>164</v>
      </c>
      <c r="E13" s="11" t="s">
        <v>75</v>
      </c>
      <c r="F13" s="33">
        <v>90</v>
      </c>
      <c r="G13" s="11" t="s">
        <v>115</v>
      </c>
      <c r="H13" s="11" t="s">
        <v>105</v>
      </c>
      <c r="I13" s="17" t="s">
        <v>45</v>
      </c>
      <c r="J13" s="17" t="s">
        <v>16</v>
      </c>
      <c r="K13" s="17" t="s">
        <v>8</v>
      </c>
      <c r="L13" s="19" t="str">
        <f>"165,0"</f>
        <v>165,0</v>
      </c>
      <c r="M13" s="20" t="str">
        <f>"102,8610"</f>
        <v>102,8610</v>
      </c>
      <c r="N13" s="11" t="s">
        <v>12</v>
      </c>
    </row>
    <row r="14" spans="1:14">
      <c r="A14" s="32">
        <v>1</v>
      </c>
      <c r="B14" s="11" t="s">
        <v>184</v>
      </c>
      <c r="C14" s="11" t="s">
        <v>131</v>
      </c>
      <c r="D14" s="11" t="s">
        <v>165</v>
      </c>
      <c r="E14" s="11" t="s">
        <v>76</v>
      </c>
      <c r="F14" s="33">
        <v>90</v>
      </c>
      <c r="G14" s="11" t="s">
        <v>126</v>
      </c>
      <c r="H14" s="11" t="s">
        <v>174</v>
      </c>
      <c r="I14" s="17" t="s">
        <v>77</v>
      </c>
      <c r="J14" s="17" t="s">
        <v>78</v>
      </c>
      <c r="K14" s="18" t="s">
        <v>79</v>
      </c>
      <c r="L14" s="19" t="str">
        <f>"112,5"</f>
        <v>112,5</v>
      </c>
      <c r="M14" s="20" t="str">
        <f>"85,8076"</f>
        <v>85,8076</v>
      </c>
      <c r="N14" s="11" t="s">
        <v>12</v>
      </c>
    </row>
    <row r="15" spans="1:14">
      <c r="A15" s="32">
        <v>1</v>
      </c>
      <c r="B15" s="11" t="s">
        <v>185</v>
      </c>
      <c r="C15" s="11" t="s">
        <v>131</v>
      </c>
      <c r="D15" s="11" t="s">
        <v>166</v>
      </c>
      <c r="E15" s="11" t="s">
        <v>80</v>
      </c>
      <c r="F15" s="33">
        <v>100</v>
      </c>
      <c r="G15" s="11" t="s">
        <v>125</v>
      </c>
      <c r="H15" s="11" t="s">
        <v>141</v>
      </c>
      <c r="I15" s="17" t="s">
        <v>20</v>
      </c>
      <c r="J15" s="17" t="s">
        <v>15</v>
      </c>
      <c r="K15" s="18"/>
      <c r="L15" s="19" t="str">
        <f>"150,0"</f>
        <v>150,0</v>
      </c>
      <c r="M15" s="20" t="str">
        <f>"93,6286"</f>
        <v>93,6286</v>
      </c>
      <c r="N15" s="11" t="s">
        <v>12</v>
      </c>
    </row>
    <row r="16" spans="1:14">
      <c r="A16" s="32">
        <v>1</v>
      </c>
      <c r="B16" s="11" t="s">
        <v>186</v>
      </c>
      <c r="C16" s="11" t="s">
        <v>131</v>
      </c>
      <c r="D16" s="11" t="s">
        <v>167</v>
      </c>
      <c r="E16" s="11" t="s">
        <v>81</v>
      </c>
      <c r="F16" s="33">
        <v>100</v>
      </c>
      <c r="G16" s="11" t="s">
        <v>127</v>
      </c>
      <c r="H16" s="11" t="s">
        <v>139</v>
      </c>
      <c r="I16" s="17" t="s">
        <v>34</v>
      </c>
      <c r="J16" s="17" t="s">
        <v>82</v>
      </c>
      <c r="K16" s="17" t="s">
        <v>35</v>
      </c>
      <c r="L16" s="19" t="str">
        <f>"135,0"</f>
        <v>135,0</v>
      </c>
      <c r="M16" s="20" t="str">
        <f>"110,8857"</f>
        <v>110,8857</v>
      </c>
      <c r="N16" s="11" t="s">
        <v>12</v>
      </c>
    </row>
    <row r="17" spans="1:14">
      <c r="A17" s="32">
        <v>1</v>
      </c>
      <c r="B17" s="11" t="s">
        <v>187</v>
      </c>
      <c r="C17" s="11" t="s">
        <v>131</v>
      </c>
      <c r="D17" s="11" t="s">
        <v>168</v>
      </c>
      <c r="E17" s="11" t="s">
        <v>83</v>
      </c>
      <c r="F17" s="33">
        <v>110</v>
      </c>
      <c r="G17" s="11" t="s">
        <v>128</v>
      </c>
      <c r="H17" s="11" t="s">
        <v>145</v>
      </c>
      <c r="I17" s="17" t="s">
        <v>82</v>
      </c>
      <c r="J17" s="17" t="s">
        <v>20</v>
      </c>
      <c r="K17" s="18" t="s">
        <v>36</v>
      </c>
      <c r="L17" s="19" t="str">
        <f>"140,0"</f>
        <v>140,0</v>
      </c>
      <c r="M17" s="20" t="str">
        <f>"79,4220"</f>
        <v>79,4220</v>
      </c>
      <c r="N17" s="11" t="s">
        <v>12</v>
      </c>
    </row>
    <row r="18" spans="1:14">
      <c r="A18" s="32">
        <v>1</v>
      </c>
      <c r="B18" s="11" t="s">
        <v>188</v>
      </c>
      <c r="C18" s="11" t="s">
        <v>131</v>
      </c>
      <c r="D18" s="11" t="s">
        <v>169</v>
      </c>
      <c r="E18" s="11" t="s">
        <v>84</v>
      </c>
      <c r="F18" s="33">
        <v>110</v>
      </c>
      <c r="G18" s="11" t="s">
        <v>125</v>
      </c>
      <c r="H18" s="11" t="s">
        <v>140</v>
      </c>
      <c r="I18" s="17" t="s">
        <v>77</v>
      </c>
      <c r="J18" s="17" t="s">
        <v>39</v>
      </c>
      <c r="K18" s="18" t="s">
        <v>18</v>
      </c>
      <c r="L18" s="19" t="str">
        <f>"115,0"</f>
        <v>115,0</v>
      </c>
      <c r="M18" s="20" t="str">
        <f>"72,4836"</f>
        <v>72,4836</v>
      </c>
      <c r="N18" s="11" t="s">
        <v>12</v>
      </c>
    </row>
    <row r="19" spans="1:14">
      <c r="A19" s="32">
        <v>1</v>
      </c>
      <c r="B19" s="11" t="s">
        <v>189</v>
      </c>
      <c r="C19" s="11" t="s">
        <v>131</v>
      </c>
      <c r="D19" s="11" t="s">
        <v>170</v>
      </c>
      <c r="E19" s="11" t="s">
        <v>85</v>
      </c>
      <c r="F19" s="33">
        <v>140</v>
      </c>
      <c r="G19" s="11" t="s">
        <v>129</v>
      </c>
      <c r="H19" s="11" t="s">
        <v>32</v>
      </c>
      <c r="I19" s="17" t="s">
        <v>33</v>
      </c>
      <c r="J19" s="18" t="s">
        <v>86</v>
      </c>
      <c r="K19" s="18" t="s">
        <v>86</v>
      </c>
      <c r="L19" s="19" t="str">
        <f>"170,0"</f>
        <v>170,0</v>
      </c>
      <c r="M19" s="20" t="str">
        <f>"115,6781"</f>
        <v>115,6781</v>
      </c>
      <c r="N19" s="11" t="s">
        <v>12</v>
      </c>
    </row>
    <row r="21" spans="1:14">
      <c r="H21" s="14"/>
    </row>
    <row r="22" spans="1:14">
      <c r="H22" s="14"/>
    </row>
    <row r="23" spans="1:14">
      <c r="H23" s="14"/>
    </row>
    <row r="24" spans="1:14">
      <c r="H24" s="14"/>
    </row>
    <row r="25" spans="1:14">
      <c r="H25" s="14"/>
    </row>
    <row r="26" spans="1:14">
      <c r="H26" s="14"/>
    </row>
    <row r="29" spans="1:14" ht="18">
      <c r="B29" s="6"/>
      <c r="C29" s="6"/>
      <c r="D29" s="6"/>
    </row>
    <row r="30" spans="1:14" ht="15">
      <c r="B30" s="7"/>
      <c r="C30" s="7"/>
      <c r="D30" s="7"/>
    </row>
    <row r="31" spans="1:14" ht="14.25">
      <c r="B31" s="9"/>
      <c r="C31" s="9"/>
      <c r="D31" s="10"/>
    </row>
    <row r="32" spans="1:14" ht="15">
      <c r="B32" s="12"/>
      <c r="C32" s="12"/>
      <c r="D32" s="12"/>
      <c r="E32" s="12"/>
      <c r="F32" s="16"/>
      <c r="G32" s="16"/>
    </row>
    <row r="33" spans="2:7">
      <c r="B33" s="8"/>
      <c r="C33" s="8"/>
    </row>
    <row r="34" spans="2:7">
      <c r="B34" s="8"/>
      <c r="C34" s="8"/>
    </row>
    <row r="35" spans="2:7">
      <c r="B35" s="8"/>
      <c r="C35" s="8"/>
    </row>
    <row r="37" spans="2:7" ht="14.25">
      <c r="B37" s="9"/>
      <c r="C37" s="9"/>
      <c r="D37" s="10"/>
    </row>
    <row r="38" spans="2:7" ht="15">
      <c r="B38" s="12"/>
      <c r="C38" s="12"/>
      <c r="D38" s="12"/>
      <c r="E38" s="12"/>
      <c r="F38" s="16"/>
      <c r="G38" s="16"/>
    </row>
    <row r="39" spans="2:7">
      <c r="B39" s="8"/>
      <c r="C39" s="8"/>
    </row>
    <row r="40" spans="2:7">
      <c r="B40" s="8"/>
      <c r="C40" s="8"/>
    </row>
    <row r="41" spans="2:7">
      <c r="B41" s="8"/>
      <c r="C41" s="8"/>
    </row>
    <row r="44" spans="2:7" ht="18">
      <c r="B44" s="6"/>
      <c r="C44" s="6"/>
      <c r="D44" s="6"/>
    </row>
    <row r="45" spans="2:7" ht="15">
      <c r="B45" s="12"/>
      <c r="C45" s="12"/>
      <c r="D45" s="12"/>
      <c r="E45" s="12"/>
      <c r="F45" s="16"/>
      <c r="G45" s="16"/>
    </row>
    <row r="46" spans="2:7">
      <c r="B46" s="21"/>
      <c r="C46" s="21"/>
      <c r="D46" s="22"/>
      <c r="E46" s="22"/>
      <c r="F46" s="14"/>
      <c r="G46" s="14"/>
    </row>
    <row r="47" spans="2:7">
      <c r="B47" s="11"/>
      <c r="C47" s="11"/>
      <c r="D47" s="22"/>
      <c r="E47" s="22"/>
      <c r="F47" s="14"/>
      <c r="G47" s="14"/>
    </row>
    <row r="48" spans="2:7">
      <c r="B48" s="22"/>
      <c r="C48" s="22"/>
      <c r="D48" s="22"/>
      <c r="E48" s="22"/>
      <c r="F48" s="14"/>
      <c r="G48" s="14"/>
    </row>
    <row r="49" spans="2:7">
      <c r="B49" s="5"/>
      <c r="C49" s="5"/>
      <c r="D49" s="22"/>
      <c r="E49" s="22"/>
      <c r="F49" s="14"/>
      <c r="G49" s="14"/>
    </row>
    <row r="51" spans="2:7" ht="18">
      <c r="B51" s="6"/>
      <c r="C51" s="6"/>
    </row>
    <row r="52" spans="2:7">
      <c r="B52" s="22"/>
      <c r="C52" s="22"/>
      <c r="D52" s="22"/>
    </row>
    <row r="53" spans="2:7">
      <c r="B53" s="11"/>
      <c r="C53" s="11"/>
      <c r="D53" s="22"/>
    </row>
    <row r="54" spans="2:7">
      <c r="B54" s="11"/>
      <c r="C54" s="11"/>
      <c r="D54" s="22"/>
    </row>
    <row r="55" spans="2:7">
      <c r="B55" s="11"/>
      <c r="C55" s="11"/>
      <c r="D55" s="22"/>
    </row>
    <row r="56" spans="2:7">
      <c r="B56" s="11"/>
      <c r="C56" s="11"/>
      <c r="D56" s="22"/>
    </row>
    <row r="57" spans="2:7">
      <c r="B57" s="11"/>
      <c r="C57" s="11"/>
      <c r="D57" s="22"/>
    </row>
    <row r="58" spans="2:7">
      <c r="B58" s="11"/>
      <c r="C58" s="11"/>
      <c r="D58" s="22"/>
    </row>
    <row r="59" spans="2:7">
      <c r="B59" s="11"/>
      <c r="C59" s="11"/>
      <c r="D59" s="22"/>
    </row>
    <row r="60" spans="2:7">
      <c r="B60" s="11"/>
      <c r="C60" s="11"/>
      <c r="D60" s="22"/>
    </row>
    <row r="61" spans="2:7">
      <c r="B61" s="11"/>
      <c r="C61" s="11"/>
      <c r="D61" s="22"/>
    </row>
    <row r="62" spans="2:7">
      <c r="B62" s="11"/>
      <c r="C62" s="11"/>
      <c r="D62" s="22"/>
    </row>
    <row r="63" spans="2:7">
      <c r="B63" s="11"/>
      <c r="C63" s="11"/>
      <c r="D63" s="22"/>
    </row>
    <row r="64" spans="2:7">
      <c r="B64" s="11"/>
      <c r="C64" s="11"/>
      <c r="D64" s="22"/>
    </row>
    <row r="65" spans="2:4">
      <c r="B65" s="11"/>
      <c r="C65" s="11"/>
      <c r="D65" s="22"/>
    </row>
    <row r="66" spans="2:4">
      <c r="B66" s="11"/>
      <c r="C66" s="11"/>
      <c r="D66" s="22"/>
    </row>
  </sheetData>
  <mergeCells count="1">
    <mergeCell ref="I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G7" sqref="G7"/>
    </sheetView>
  </sheetViews>
  <sheetFormatPr defaultRowHeight="12.75"/>
  <cols>
    <col min="1" max="1" width="9.140625" style="2"/>
    <col min="2" max="2" width="26" style="3" bestFit="1" customWidth="1"/>
    <col min="3" max="3" width="5" style="3" bestFit="1" customWidth="1"/>
    <col min="4" max="4" width="10.140625" style="3" bestFit="1" customWidth="1"/>
    <col min="5" max="6" width="8.140625" style="3" customWidth="1"/>
    <col min="7" max="7" width="14.7109375" style="3" bestFit="1" customWidth="1"/>
    <col min="8" max="10" width="4.5703125" style="2" customWidth="1"/>
    <col min="11" max="11" width="7.85546875" style="13" bestFit="1" customWidth="1"/>
    <col min="12" max="12" width="7.5703125" style="15" bestFit="1" customWidth="1"/>
    <col min="13" max="13" width="8.85546875" style="3" bestFit="1" customWidth="1"/>
    <col min="14" max="16384" width="9.140625" style="2"/>
  </cols>
  <sheetData>
    <row r="1" spans="1:13" s="16" customFormat="1" ht="15" customHeight="1">
      <c r="A1" s="12" t="s">
        <v>109</v>
      </c>
      <c r="B1" s="29" t="s">
        <v>110</v>
      </c>
      <c r="C1" s="29" t="s">
        <v>130</v>
      </c>
      <c r="D1" s="30" t="s">
        <v>117</v>
      </c>
      <c r="E1" s="30" t="s">
        <v>111</v>
      </c>
      <c r="F1" s="29" t="s">
        <v>113</v>
      </c>
      <c r="G1" s="29" t="s">
        <v>112</v>
      </c>
      <c r="H1" s="34" t="s">
        <v>120</v>
      </c>
      <c r="I1" s="35"/>
      <c r="J1" s="36"/>
      <c r="K1" s="29" t="s">
        <v>121</v>
      </c>
      <c r="L1" s="29" t="s">
        <v>2</v>
      </c>
      <c r="M1" s="29" t="s">
        <v>1</v>
      </c>
    </row>
    <row r="2" spans="1:13" s="16" customFormat="1" ht="15">
      <c r="A2" s="12"/>
      <c r="B2" s="29"/>
      <c r="C2" s="29"/>
      <c r="D2" s="29"/>
      <c r="E2" s="29"/>
      <c r="F2" s="12"/>
      <c r="G2" s="29"/>
      <c r="H2" s="29">
        <v>1</v>
      </c>
      <c r="I2" s="29">
        <v>2</v>
      </c>
      <c r="J2" s="29">
        <v>3</v>
      </c>
      <c r="K2" s="29"/>
      <c r="L2" s="29"/>
      <c r="M2" s="29"/>
    </row>
    <row r="3" spans="1:13">
      <c r="A3" s="17" t="s">
        <v>106</v>
      </c>
      <c r="B3" s="11" t="s">
        <v>87</v>
      </c>
      <c r="C3" s="11" t="s">
        <v>132</v>
      </c>
      <c r="D3" s="25" t="s">
        <v>157</v>
      </c>
      <c r="E3" s="25" t="s">
        <v>61</v>
      </c>
      <c r="F3" s="11" t="s">
        <v>122</v>
      </c>
      <c r="G3" s="11" t="s">
        <v>142</v>
      </c>
      <c r="H3" s="17" t="s">
        <v>90</v>
      </c>
      <c r="I3" s="17" t="s">
        <v>91</v>
      </c>
      <c r="J3" s="18" t="s">
        <v>94</v>
      </c>
      <c r="K3" s="19" t="str">
        <f>"32,5"</f>
        <v>32,5</v>
      </c>
      <c r="L3" s="20" t="str">
        <f>"32,2709"</f>
        <v>32,2709</v>
      </c>
      <c r="M3" s="11" t="s">
        <v>12</v>
      </c>
    </row>
    <row r="4" spans="1:13">
      <c r="A4" s="17" t="s">
        <v>106</v>
      </c>
      <c r="B4" s="11" t="s">
        <v>24</v>
      </c>
      <c r="C4" s="11" t="s">
        <v>131</v>
      </c>
      <c r="D4" s="11" t="s">
        <v>161</v>
      </c>
      <c r="E4" s="11" t="s">
        <v>70</v>
      </c>
      <c r="F4" s="11" t="s">
        <v>56</v>
      </c>
      <c r="G4" s="11" t="s">
        <v>144</v>
      </c>
      <c r="H4" s="17" t="s">
        <v>64</v>
      </c>
      <c r="I4" s="17" t="s">
        <v>92</v>
      </c>
      <c r="J4" s="18" t="s">
        <v>93</v>
      </c>
      <c r="K4" s="19" t="str">
        <f>"65,0"</f>
        <v>65,0</v>
      </c>
      <c r="L4" s="20" t="str">
        <f>"41,9640"</f>
        <v>41,9640</v>
      </c>
      <c r="M4" s="11" t="s">
        <v>12</v>
      </c>
    </row>
    <row r="6" spans="1:13">
      <c r="G6" s="14"/>
    </row>
    <row r="7" spans="1:13">
      <c r="G7" s="14"/>
    </row>
    <row r="8" spans="1:13">
      <c r="G8" s="14"/>
    </row>
    <row r="9" spans="1:13">
      <c r="G9" s="14"/>
    </row>
    <row r="10" spans="1:13">
      <c r="G10" s="14"/>
    </row>
    <row r="11" spans="1:13">
      <c r="G11" s="14"/>
    </row>
    <row r="13" spans="1:13" ht="18">
      <c r="B13" s="6"/>
      <c r="C13" s="6"/>
      <c r="D13" s="6"/>
    </row>
    <row r="14" spans="1:13" ht="15">
      <c r="B14" s="12"/>
      <c r="C14" s="12"/>
      <c r="D14" s="12"/>
      <c r="E14" s="12"/>
      <c r="F14" s="16"/>
    </row>
    <row r="15" spans="1:13">
      <c r="B15" s="21"/>
      <c r="C15" s="21"/>
      <c r="D15" s="22"/>
      <c r="E15" s="22"/>
      <c r="F15" s="14"/>
    </row>
    <row r="16" spans="1:13">
      <c r="B16" s="22"/>
      <c r="C16" s="22"/>
      <c r="D16" s="22"/>
      <c r="E16" s="22"/>
      <c r="F16" s="14"/>
    </row>
  </sheetData>
  <mergeCells count="1"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7"/>
  <sheetViews>
    <sheetView workbookViewId="0">
      <selection activeCell="B3" sqref="B3"/>
    </sheetView>
  </sheetViews>
  <sheetFormatPr defaultRowHeight="12.75"/>
  <cols>
    <col min="1" max="1" width="9.140625" style="2"/>
    <col min="2" max="2" width="18.28515625" style="3" bestFit="1" customWidth="1"/>
    <col min="3" max="3" width="5" style="3" bestFit="1" customWidth="1"/>
    <col min="4" max="4" width="10.140625" style="3" bestFit="1" customWidth="1"/>
    <col min="5" max="6" width="8.140625" style="3" customWidth="1"/>
    <col min="7" max="7" width="14.7109375" style="3" bestFit="1" customWidth="1"/>
    <col min="8" max="9" width="5.5703125" style="2" customWidth="1"/>
    <col min="10" max="10" width="5.140625" style="2" customWidth="1"/>
    <col min="11" max="11" width="7.85546875" style="13" bestFit="1" customWidth="1"/>
    <col min="12" max="12" width="8.5703125" style="15" bestFit="1" customWidth="1"/>
    <col min="13" max="13" width="8.85546875" style="3" bestFit="1" customWidth="1"/>
    <col min="14" max="16384" width="9.140625" style="2"/>
  </cols>
  <sheetData>
    <row r="1" spans="1:13" s="16" customFormat="1" ht="15" customHeight="1">
      <c r="A1" s="12" t="s">
        <v>109</v>
      </c>
      <c r="B1" s="29" t="s">
        <v>110</v>
      </c>
      <c r="C1" s="29" t="s">
        <v>130</v>
      </c>
      <c r="D1" s="30" t="s">
        <v>117</v>
      </c>
      <c r="E1" s="30" t="s">
        <v>111</v>
      </c>
      <c r="F1" s="29" t="s">
        <v>113</v>
      </c>
      <c r="G1" s="29" t="s">
        <v>112</v>
      </c>
      <c r="H1" s="34" t="s">
        <v>134</v>
      </c>
      <c r="I1" s="35"/>
      <c r="J1" s="36"/>
      <c r="K1" s="29" t="s">
        <v>121</v>
      </c>
      <c r="L1" s="29" t="s">
        <v>2</v>
      </c>
      <c r="M1" s="29" t="s">
        <v>1</v>
      </c>
    </row>
    <row r="2" spans="1:13" s="16" customFormat="1" ht="15">
      <c r="A2" s="12"/>
      <c r="B2" s="29"/>
      <c r="C2" s="29"/>
      <c r="D2" s="29"/>
      <c r="E2" s="29"/>
      <c r="F2" s="12"/>
      <c r="G2" s="29"/>
      <c r="H2" s="29">
        <v>1</v>
      </c>
      <c r="I2" s="29">
        <v>2</v>
      </c>
      <c r="J2" s="29">
        <v>3</v>
      </c>
      <c r="K2" s="29"/>
      <c r="L2" s="29"/>
      <c r="M2" s="29"/>
    </row>
    <row r="3" spans="1:13">
      <c r="A3" s="17" t="s">
        <v>106</v>
      </c>
      <c r="B3" s="11" t="s">
        <v>89</v>
      </c>
      <c r="C3" s="11" t="s">
        <v>131</v>
      </c>
      <c r="D3" s="25" t="s">
        <v>160</v>
      </c>
      <c r="E3" s="25" t="s">
        <v>95</v>
      </c>
      <c r="F3" s="11" t="s">
        <v>88</v>
      </c>
      <c r="G3" s="11" t="s">
        <v>142</v>
      </c>
      <c r="H3" s="17" t="s">
        <v>15</v>
      </c>
      <c r="I3" s="17" t="s">
        <v>8</v>
      </c>
      <c r="J3" s="18" t="s">
        <v>116</v>
      </c>
      <c r="K3" s="19" t="str">
        <f>"165,0"</f>
        <v>165,0</v>
      </c>
      <c r="L3" s="20" t="str">
        <f>"127,5945"</f>
        <v>127,5945</v>
      </c>
      <c r="M3" s="11" t="s">
        <v>12</v>
      </c>
    </row>
    <row r="5" spans="1:13">
      <c r="G5" s="14"/>
    </row>
    <row r="6" spans="1:13">
      <c r="G6" s="14"/>
    </row>
    <row r="7" spans="1:13">
      <c r="G7" s="14"/>
    </row>
    <row r="8" spans="1:13">
      <c r="G8" s="14"/>
    </row>
    <row r="9" spans="1:13">
      <c r="G9" s="14"/>
    </row>
    <row r="10" spans="1:13">
      <c r="G10" s="14"/>
    </row>
    <row r="12" spans="1:13" ht="18">
      <c r="B12" s="6"/>
      <c r="C12" s="6"/>
      <c r="D12" s="6"/>
    </row>
    <row r="13" spans="1:13" ht="15">
      <c r="B13" s="12"/>
      <c r="C13" s="12"/>
      <c r="D13" s="12"/>
      <c r="E13" s="12"/>
      <c r="F13" s="16"/>
    </row>
    <row r="14" spans="1:13">
      <c r="B14" s="22"/>
      <c r="C14" s="22"/>
      <c r="D14" s="22"/>
      <c r="E14" s="22"/>
      <c r="F14" s="14"/>
    </row>
    <row r="16" spans="1:13" ht="18">
      <c r="B16" s="6"/>
      <c r="C16" s="6"/>
    </row>
    <row r="17" spans="2:4">
      <c r="B17" s="11"/>
      <c r="C17" s="11"/>
      <c r="D17" s="22"/>
    </row>
  </sheetData>
  <mergeCells count="1"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3"/>
  <sheetViews>
    <sheetView workbookViewId="0">
      <selection activeCell="H10" sqref="H10"/>
    </sheetView>
  </sheetViews>
  <sheetFormatPr defaultRowHeight="12.75"/>
  <cols>
    <col min="1" max="1" width="9.140625" style="2"/>
    <col min="2" max="2" width="26" style="3" bestFit="1" customWidth="1"/>
    <col min="3" max="3" width="5" style="3" bestFit="1" customWidth="1"/>
    <col min="4" max="4" width="10.140625" style="3" bestFit="1" customWidth="1"/>
    <col min="5" max="6" width="8.140625" style="3" customWidth="1"/>
    <col min="7" max="7" width="20.42578125" style="3" bestFit="1" customWidth="1"/>
    <col min="8" max="8" width="14.7109375" style="3" bestFit="1" customWidth="1"/>
    <col min="9" max="11" width="5.5703125" style="2" customWidth="1"/>
    <col min="12" max="12" width="7.85546875" style="13" bestFit="1" customWidth="1"/>
    <col min="13" max="13" width="8.5703125" style="15" bestFit="1" customWidth="1"/>
    <col min="14" max="14" width="8.85546875" style="3" bestFit="1" customWidth="1"/>
    <col min="15" max="16384" width="9.140625" style="2"/>
  </cols>
  <sheetData>
    <row r="1" spans="1:14" s="16" customFormat="1" ht="15" customHeight="1">
      <c r="A1" s="12" t="s">
        <v>109</v>
      </c>
      <c r="B1" s="29" t="s">
        <v>110</v>
      </c>
      <c r="C1" s="29" t="s">
        <v>130</v>
      </c>
      <c r="D1" s="30" t="s">
        <v>117</v>
      </c>
      <c r="E1" s="30" t="s">
        <v>111</v>
      </c>
      <c r="F1" s="29" t="s">
        <v>113</v>
      </c>
      <c r="G1" s="30" t="s">
        <v>114</v>
      </c>
      <c r="H1" s="29" t="s">
        <v>112</v>
      </c>
      <c r="I1" s="34" t="s">
        <v>134</v>
      </c>
      <c r="J1" s="35"/>
      <c r="K1" s="36"/>
      <c r="L1" s="29" t="s">
        <v>121</v>
      </c>
      <c r="M1" s="29" t="s">
        <v>2</v>
      </c>
      <c r="N1" s="29" t="s">
        <v>1</v>
      </c>
    </row>
    <row r="2" spans="1:14" s="16" customFormat="1" ht="15">
      <c r="A2" s="12"/>
      <c r="B2" s="29"/>
      <c r="C2" s="29"/>
      <c r="D2" s="29"/>
      <c r="E2" s="29"/>
      <c r="F2" s="12"/>
      <c r="G2" s="29"/>
      <c r="H2" s="29"/>
      <c r="I2" s="29">
        <v>1</v>
      </c>
      <c r="J2" s="29">
        <v>2</v>
      </c>
      <c r="K2" s="29">
        <v>3</v>
      </c>
      <c r="L2" s="29"/>
      <c r="M2" s="29"/>
      <c r="N2" s="29"/>
    </row>
    <row r="3" spans="1:14">
      <c r="A3" s="17" t="s">
        <v>106</v>
      </c>
      <c r="B3" s="11" t="s">
        <v>103</v>
      </c>
      <c r="C3" s="11" t="s">
        <v>131</v>
      </c>
      <c r="D3" s="25" t="s">
        <v>171</v>
      </c>
      <c r="E3" s="25" t="s">
        <v>99</v>
      </c>
      <c r="F3" s="11" t="s">
        <v>23</v>
      </c>
      <c r="G3" s="11" t="s">
        <v>115</v>
      </c>
      <c r="H3" s="11" t="s">
        <v>138</v>
      </c>
      <c r="I3" s="17" t="s">
        <v>11</v>
      </c>
      <c r="J3" s="17" t="s">
        <v>100</v>
      </c>
      <c r="K3" s="17" t="s">
        <v>101</v>
      </c>
      <c r="L3" s="19" t="str">
        <f>"270,0"</f>
        <v>270,0</v>
      </c>
      <c r="M3" s="20" t="str">
        <f>"157,3560"</f>
        <v>157,3560</v>
      </c>
      <c r="N3" s="11" t="s">
        <v>12</v>
      </c>
    </row>
    <row r="4" spans="1:14">
      <c r="A4" s="17" t="s">
        <v>106</v>
      </c>
      <c r="B4" s="11" t="s">
        <v>54</v>
      </c>
      <c r="C4" s="11" t="s">
        <v>131</v>
      </c>
      <c r="D4" s="11" t="s">
        <v>153</v>
      </c>
      <c r="E4" s="11" t="s">
        <v>49</v>
      </c>
      <c r="F4" s="11" t="s">
        <v>25</v>
      </c>
      <c r="G4" s="11" t="s">
        <v>115</v>
      </c>
      <c r="H4" s="11" t="s">
        <v>142</v>
      </c>
      <c r="I4" s="17" t="s">
        <v>11</v>
      </c>
      <c r="J4" s="17" t="s">
        <v>30</v>
      </c>
      <c r="K4" s="18" t="s">
        <v>101</v>
      </c>
      <c r="L4" s="19" t="str">
        <f>"260,0"</f>
        <v>260,0</v>
      </c>
      <c r="M4" s="20" t="str">
        <f>"148,1350"</f>
        <v>148,1350</v>
      </c>
      <c r="N4" s="11" t="s">
        <v>12</v>
      </c>
    </row>
    <row r="5" spans="1:14">
      <c r="A5" s="17" t="s">
        <v>107</v>
      </c>
      <c r="B5" s="11" t="s">
        <v>104</v>
      </c>
      <c r="C5" s="11" t="s">
        <v>131</v>
      </c>
      <c r="D5" s="11" t="s">
        <v>172</v>
      </c>
      <c r="E5" s="11" t="s">
        <v>102</v>
      </c>
      <c r="F5" s="11" t="s">
        <v>25</v>
      </c>
      <c r="G5" s="11" t="s">
        <v>115</v>
      </c>
      <c r="H5" s="11" t="s">
        <v>32</v>
      </c>
      <c r="I5" s="17" t="s">
        <v>5</v>
      </c>
      <c r="J5" s="17" t="s">
        <v>6</v>
      </c>
      <c r="K5" s="17" t="s">
        <v>11</v>
      </c>
      <c r="L5" s="19" t="str">
        <f>"240,0"</f>
        <v>240,0</v>
      </c>
      <c r="M5" s="20" t="str">
        <f>"137,2320"</f>
        <v>137,2320</v>
      </c>
      <c r="N5" s="11" t="s">
        <v>12</v>
      </c>
    </row>
    <row r="7" spans="1:14">
      <c r="H7" s="14"/>
    </row>
    <row r="8" spans="1:14">
      <c r="H8" s="14"/>
    </row>
    <row r="9" spans="1:14">
      <c r="H9" s="14"/>
    </row>
    <row r="10" spans="1:14">
      <c r="H10" s="14"/>
    </row>
    <row r="11" spans="1:14">
      <c r="H11" s="14"/>
    </row>
    <row r="12" spans="1:14">
      <c r="H12" s="14"/>
    </row>
    <row r="15" spans="1:14" ht="18">
      <c r="B15" s="6"/>
      <c r="C15" s="6"/>
      <c r="D15" s="6"/>
    </row>
    <row r="16" spans="1:14" ht="15">
      <c r="B16" s="7"/>
      <c r="C16" s="7"/>
      <c r="D16" s="7"/>
    </row>
    <row r="17" spans="2:7" ht="14.25">
      <c r="B17" s="9"/>
      <c r="C17" s="9"/>
      <c r="D17" s="10"/>
    </row>
    <row r="18" spans="2:7" ht="15">
      <c r="B18" s="12"/>
      <c r="C18" s="12"/>
      <c r="D18" s="12"/>
      <c r="E18" s="12"/>
      <c r="F18" s="16"/>
      <c r="G18" s="16"/>
    </row>
    <row r="19" spans="2:7">
      <c r="B19" s="8"/>
      <c r="C19" s="8"/>
    </row>
    <row r="20" spans="2:7">
      <c r="B20" s="8"/>
      <c r="C20" s="8"/>
    </row>
    <row r="21" spans="2:7">
      <c r="B21" s="8"/>
      <c r="C21" s="8"/>
    </row>
    <row r="24" spans="2:7" ht="18">
      <c r="B24" s="6"/>
      <c r="C24" s="6"/>
      <c r="D24" s="6"/>
    </row>
    <row r="25" spans="2:7" ht="15">
      <c r="B25" s="12"/>
      <c r="C25" s="12"/>
      <c r="D25" s="12"/>
      <c r="E25" s="12"/>
      <c r="F25" s="16"/>
      <c r="G25" s="16"/>
    </row>
    <row r="26" spans="2:7">
      <c r="B26" s="11"/>
      <c r="C26" s="11"/>
      <c r="D26" s="22"/>
      <c r="E26" s="22"/>
      <c r="F26" s="14"/>
      <c r="G26" s="14"/>
    </row>
    <row r="27" spans="2:7">
      <c r="B27" s="22"/>
      <c r="C27" s="22"/>
      <c r="D27" s="22"/>
      <c r="E27" s="22"/>
      <c r="F27" s="14"/>
      <c r="G27" s="14"/>
    </row>
    <row r="30" spans="2:7" ht="18">
      <c r="B30" s="6"/>
      <c r="C30" s="6"/>
    </row>
    <row r="31" spans="2:7">
      <c r="B31" s="11"/>
      <c r="C31" s="11"/>
      <c r="D31" s="22"/>
    </row>
    <row r="32" spans="2:7">
      <c r="B32" s="11"/>
      <c r="C32" s="11"/>
      <c r="D32" s="22"/>
    </row>
    <row r="33" spans="2:4">
      <c r="B33" s="11"/>
      <c r="C33" s="11"/>
      <c r="D33" s="22"/>
    </row>
  </sheetData>
  <mergeCells count="1">
    <mergeCell ref="I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4"/>
  <sheetViews>
    <sheetView tabSelected="1" workbookViewId="0"/>
  </sheetViews>
  <sheetFormatPr defaultRowHeight="12.75"/>
  <cols>
    <col min="1" max="1" width="9.140625" style="2"/>
    <col min="2" max="2" width="26" style="3" bestFit="1" customWidth="1"/>
    <col min="3" max="3" width="5" style="3" bestFit="1" customWidth="1"/>
    <col min="4" max="4" width="10.140625" style="3" bestFit="1" customWidth="1"/>
    <col min="5" max="6" width="8.140625" style="3" customWidth="1"/>
    <col min="7" max="7" width="20.42578125" style="3" bestFit="1" customWidth="1"/>
    <col min="8" max="8" width="8" style="3" bestFit="1" customWidth="1"/>
    <col min="9" max="11" width="5.5703125" style="2" customWidth="1"/>
    <col min="12" max="12" width="7.85546875" style="13" bestFit="1" customWidth="1"/>
    <col min="13" max="13" width="8.5703125" style="15" bestFit="1" customWidth="1"/>
    <col min="14" max="14" width="8.85546875" style="3" bestFit="1" customWidth="1"/>
    <col min="15" max="16384" width="9.140625" style="2"/>
  </cols>
  <sheetData>
    <row r="1" spans="1:14" s="16" customFormat="1" ht="15">
      <c r="A1" s="12" t="s">
        <v>109</v>
      </c>
      <c r="B1" s="29" t="s">
        <v>110</v>
      </c>
      <c r="C1" s="29" t="s">
        <v>130</v>
      </c>
      <c r="D1" s="30" t="s">
        <v>117</v>
      </c>
      <c r="E1" s="30" t="s">
        <v>111</v>
      </c>
      <c r="F1" s="29" t="s">
        <v>113</v>
      </c>
      <c r="G1" s="29" t="s">
        <v>114</v>
      </c>
      <c r="H1" s="29" t="s">
        <v>112</v>
      </c>
      <c r="I1" s="34" t="s">
        <v>134</v>
      </c>
      <c r="J1" s="35"/>
      <c r="K1" s="36"/>
      <c r="L1" s="29" t="s">
        <v>135</v>
      </c>
      <c r="M1" s="29" t="s">
        <v>2</v>
      </c>
      <c r="N1" s="29" t="s">
        <v>1</v>
      </c>
    </row>
    <row r="2" spans="1:14" s="16" customFormat="1" ht="15">
      <c r="B2" s="29"/>
      <c r="C2" s="29"/>
      <c r="D2" s="29"/>
      <c r="E2" s="29"/>
      <c r="H2" s="29"/>
      <c r="I2" s="29">
        <v>1</v>
      </c>
      <c r="J2" s="29">
        <v>2</v>
      </c>
      <c r="K2" s="29">
        <v>3</v>
      </c>
      <c r="L2" s="29"/>
      <c r="M2" s="29"/>
      <c r="N2" s="29"/>
    </row>
    <row r="3" spans="1:14" ht="12.75" customHeight="1">
      <c r="A3" s="17" t="s">
        <v>106</v>
      </c>
      <c r="B3" s="25" t="s">
        <v>175</v>
      </c>
      <c r="C3" s="25" t="s">
        <v>131</v>
      </c>
      <c r="D3" s="25" t="s">
        <v>173</v>
      </c>
      <c r="E3" s="25" t="s">
        <v>96</v>
      </c>
      <c r="F3" s="25" t="s">
        <v>55</v>
      </c>
      <c r="G3" s="25" t="s">
        <v>115</v>
      </c>
      <c r="H3" s="25" t="s">
        <v>32</v>
      </c>
      <c r="I3" s="25" t="s">
        <v>97</v>
      </c>
      <c r="J3" s="25" t="s">
        <v>22</v>
      </c>
      <c r="K3" s="25" t="s">
        <v>98</v>
      </c>
      <c r="L3" s="19" t="str">
        <f>"210,0"</f>
        <v>210,0</v>
      </c>
      <c r="M3" s="20" t="str">
        <f>"128,4885"</f>
        <v>128,4885</v>
      </c>
      <c r="N3" s="11" t="s">
        <v>12</v>
      </c>
    </row>
    <row r="5" spans="1:14">
      <c r="H5" s="14"/>
    </row>
    <row r="6" spans="1:14">
      <c r="H6" s="14"/>
    </row>
    <row r="7" spans="1:14">
      <c r="H7" s="14"/>
    </row>
    <row r="8" spans="1:14">
      <c r="H8" s="14"/>
    </row>
    <row r="9" spans="1:14">
      <c r="H9" s="14"/>
    </row>
    <row r="10" spans="1:14">
      <c r="H10" s="14"/>
    </row>
    <row r="13" spans="1:14" ht="18">
      <c r="B13" s="6"/>
      <c r="C13" s="6"/>
    </row>
    <row r="14" spans="1:14">
      <c r="B14" s="11"/>
      <c r="C14" s="11"/>
      <c r="D14" s="22"/>
    </row>
  </sheetData>
  <mergeCells count="1"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AWPC CL PL</vt:lpstr>
      <vt:lpstr>WPC PL Raw</vt:lpstr>
      <vt:lpstr>WPC BP Raw</vt:lpstr>
      <vt:lpstr>AWPC BP Raw</vt:lpstr>
      <vt:lpstr>AWPC SC</vt:lpstr>
      <vt:lpstr>AWPC DL Raw</vt:lpstr>
      <vt:lpstr>WPC DL Raw</vt:lpstr>
      <vt:lpstr>WPC DL 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Pete Kravtsov</cp:lastModifiedBy>
  <cp:lastPrinted>2015-07-16T19:10:53Z</cp:lastPrinted>
  <dcterms:created xsi:type="dcterms:W3CDTF">2002-06-16T13:36:44Z</dcterms:created>
  <dcterms:modified xsi:type="dcterms:W3CDTF">2021-09-24T12:23:07Z</dcterms:modified>
</cp:coreProperties>
</file>