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E8741AF3-6740-D649-A01B-E5A491BF00EE}" xr6:coauthVersionLast="45" xr6:coauthVersionMax="45" xr10:uidLastSave="{00000000-0000-0000-0000-000000000000}"/>
  <bookViews>
    <workbookView xWindow="480" yWindow="460" windowWidth="27520" windowHeight="15000" xr2:uid="{00000000-000D-0000-FFFF-FFFF00000000}"/>
  </bookViews>
  <sheets>
    <sheet name="WRPF ПЛ без экипировки" sheetId="6" r:id="rId1"/>
    <sheet name="WRPF ПЛ в бинтах" sheetId="5" r:id="rId2"/>
    <sheet name="WRPF Двоеборье без экип" sheetId="9" r:id="rId3"/>
    <sheet name="WRPF Жим лежа без экип" sheetId="7" r:id="rId4"/>
    <sheet name="WRPF Тяга без экипировки" sheetId="8" r:id="rId5"/>
  </sheets>
  <definedNames>
    <definedName name="_FilterDatabase" localSheetId="1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9" l="1"/>
  <c r="O12" i="9"/>
  <c r="P9" i="9"/>
  <c r="O9" i="9"/>
  <c r="P6" i="9"/>
  <c r="O6" i="9"/>
  <c r="L19" i="8"/>
  <c r="K19" i="8"/>
  <c r="L16" i="8"/>
  <c r="K16" i="8"/>
  <c r="L13" i="8"/>
  <c r="K13" i="8"/>
  <c r="L12" i="8"/>
  <c r="K12" i="8"/>
  <c r="L9" i="8"/>
  <c r="K9" i="8"/>
  <c r="L6" i="8"/>
  <c r="K6" i="8"/>
  <c r="L32" i="7"/>
  <c r="K32" i="7"/>
  <c r="L31" i="7"/>
  <c r="K31" i="7"/>
  <c r="L28" i="7"/>
  <c r="K28" i="7"/>
  <c r="L27" i="7"/>
  <c r="K27" i="7"/>
  <c r="L26" i="7"/>
  <c r="K26" i="7"/>
  <c r="L23" i="7"/>
  <c r="K23" i="7"/>
  <c r="L20" i="7"/>
  <c r="K20" i="7"/>
  <c r="L17" i="7"/>
  <c r="K17" i="7"/>
  <c r="L14" i="7"/>
  <c r="K14" i="7"/>
  <c r="L13" i="7"/>
  <c r="K13" i="7"/>
  <c r="L12" i="7"/>
  <c r="K12" i="7"/>
  <c r="L11" i="7"/>
  <c r="K11" i="7"/>
  <c r="L10" i="7"/>
  <c r="K10" i="7"/>
  <c r="L9" i="7"/>
  <c r="K9" i="7"/>
  <c r="L6" i="7"/>
  <c r="K6" i="7"/>
  <c r="T18" i="6"/>
  <c r="S18" i="6"/>
  <c r="T15" i="6"/>
  <c r="T12" i="6"/>
  <c r="S12" i="6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<sst xmlns="http://schemas.openxmlformats.org/spreadsheetml/2006/main" count="484" uniqueCount="191">
  <si>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</si>
  <si>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</si>
  <si>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</si>
  <si>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</si>
  <si>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</si>
  <si>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</si>
  <si>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</si>
  <si>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</si>
  <si>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</si>
  <si>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</si>
  <si>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</si>
  <si>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Карпов Владимир</t>
  </si>
  <si>
    <t>Мастера 40-49 (07.11.1973)/47</t>
  </si>
  <si>
    <t>99,90</t>
  </si>
  <si>
    <t xml:space="preserve">Кузнецк/Пензенская область </t>
  </si>
  <si>
    <t>210,0</t>
  </si>
  <si>
    <t>220,0</t>
  </si>
  <si>
    <t>240,0</t>
  </si>
  <si>
    <t>120,0</t>
  </si>
  <si>
    <t>130,0</t>
  </si>
  <si>
    <t>140,0</t>
  </si>
  <si>
    <t>230,0</t>
  </si>
  <si>
    <t>250,0</t>
  </si>
  <si>
    <t>ВЕСОВАЯ КАТЕГОРИЯ   110</t>
  </si>
  <si>
    <t>Разудалов Сергей</t>
  </si>
  <si>
    <t>Открытая (11.06.1990)/31</t>
  </si>
  <si>
    <t>109,90</t>
  </si>
  <si>
    <t xml:space="preserve">Пенза/Пензенская область </t>
  </si>
  <si>
    <t>260,0</t>
  </si>
  <si>
    <t>290,0</t>
  </si>
  <si>
    <t>200,0</t>
  </si>
  <si>
    <t>280,0</t>
  </si>
  <si>
    <t>300,0</t>
  </si>
  <si>
    <t>315,0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</si>
  <si>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</si>
  <si>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</si>
  <si>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</si>
  <si>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</si>
  <si>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</si>
  <si>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</si>
  <si>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</si>
  <si>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110</t>
  </si>
  <si>
    <t>100</t>
  </si>
  <si>
    <t>1</t>
  </si>
  <si>
    <t/>
  </si>
  <si>
    <t>ВЕСОВАЯ КАТЕГОРИЯ   52</t>
  </si>
  <si>
    <t>Домничев Даниил</t>
  </si>
  <si>
    <t>Юноши 14-16 (14.11.2008)/12</t>
  </si>
  <si>
    <t>51,80</t>
  </si>
  <si>
    <t xml:space="preserve">Вольск/Саратовская область </t>
  </si>
  <si>
    <t>60,0</t>
  </si>
  <si>
    <t>30,0</t>
  </si>
  <si>
    <t>35,0</t>
  </si>
  <si>
    <t>80,0</t>
  </si>
  <si>
    <t>95,0</t>
  </si>
  <si>
    <t>ВЕСОВАЯ КАТЕГОРИЯ   60</t>
  </si>
  <si>
    <t>Полуянов Денис</t>
  </si>
  <si>
    <t>Юноши 14-16 (08.02.2005)/16</t>
  </si>
  <si>
    <t>58,30</t>
  </si>
  <si>
    <t>50,0</t>
  </si>
  <si>
    <t>55,0</t>
  </si>
  <si>
    <t>40,0</t>
  </si>
  <si>
    <t>45,0</t>
  </si>
  <si>
    <t>110,0</t>
  </si>
  <si>
    <t>ВЕСОВАЯ КАТЕГОРИЯ   75</t>
  </si>
  <si>
    <t>Мартинес Максим</t>
  </si>
  <si>
    <t>Юноши 14-16 (05.03.2005)/16</t>
  </si>
  <si>
    <t>72,80</t>
  </si>
  <si>
    <t xml:space="preserve">Благовещенск/Амурская область </t>
  </si>
  <si>
    <t>100,0</t>
  </si>
  <si>
    <t>105,0</t>
  </si>
  <si>
    <t>65,0</t>
  </si>
  <si>
    <t>70,0</t>
  </si>
  <si>
    <t>150,0</t>
  </si>
  <si>
    <t>160,0</t>
  </si>
  <si>
    <t>165,0</t>
  </si>
  <si>
    <t>ВЕСОВАЯ КАТЕГОРИЯ   82.5</t>
  </si>
  <si>
    <t>Габбазов Мукатдес</t>
  </si>
  <si>
    <t>Юноши 14-16 (01.04.2005)/16</t>
  </si>
  <si>
    <t>81,00</t>
  </si>
  <si>
    <t>170,0</t>
  </si>
  <si>
    <t>190,0</t>
  </si>
  <si>
    <t>Солнцев Александр</t>
  </si>
  <si>
    <t>Мастера 40-49 (31.10.1980)/40</t>
  </si>
  <si>
    <t>107,30</t>
  </si>
  <si>
    <t>175,0</t>
  </si>
  <si>
    <t>180,0</t>
  </si>
  <si>
    <t>-</t>
  </si>
  <si>
    <t>ВЕСОВАЯ КАТЕГОРИЯ   67.5</t>
  </si>
  <si>
    <t>Мишина Оксана</t>
  </si>
  <si>
    <t>Девушки 14-16 (03.12.2004)/16</t>
  </si>
  <si>
    <t>61,50</t>
  </si>
  <si>
    <t xml:space="preserve">Ульяновск/Ульяновская область </t>
  </si>
  <si>
    <t>57,5</t>
  </si>
  <si>
    <t>Чемаров Иван</t>
  </si>
  <si>
    <t>Юноши 14-16 (27.11.2011)/9</t>
  </si>
  <si>
    <t>27,60</t>
  </si>
  <si>
    <t>25,0</t>
  </si>
  <si>
    <t>27,5</t>
  </si>
  <si>
    <t>Павлунин Артём</t>
  </si>
  <si>
    <t>Юноши 14-16 (18.02.2011)/10</t>
  </si>
  <si>
    <t>37,20</t>
  </si>
  <si>
    <t>Алиев Амин</t>
  </si>
  <si>
    <t>Юноши 14-16 (12.02.2009)/12</t>
  </si>
  <si>
    <t>36,20</t>
  </si>
  <si>
    <t>22,5</t>
  </si>
  <si>
    <t>Чобанян Эдвин</t>
  </si>
  <si>
    <t>Юноши 14-16 (25.09.2011)/9</t>
  </si>
  <si>
    <t>37,30</t>
  </si>
  <si>
    <t>Кирпичёв Александр</t>
  </si>
  <si>
    <t>Юноши 14-16 (02.10.2011)/9</t>
  </si>
  <si>
    <t>36,60</t>
  </si>
  <si>
    <t>Абубякеров Айваз</t>
  </si>
  <si>
    <t>Юноши 14-16 (04.09.2012)/8</t>
  </si>
  <si>
    <t>42,45</t>
  </si>
  <si>
    <t>20,0</t>
  </si>
  <si>
    <t>ВЕСОВАЯ КАТЕГОРИЯ   56</t>
  </si>
  <si>
    <t>Чобанян Эрик</t>
  </si>
  <si>
    <t>Юноши 14-16 (28.05.2009)/12</t>
  </si>
  <si>
    <t>54,80</t>
  </si>
  <si>
    <t>Пронин Александр</t>
  </si>
  <si>
    <t>Юноши 17-19 (06.12.2001)/19</t>
  </si>
  <si>
    <t>71,20</t>
  </si>
  <si>
    <t>132,5</t>
  </si>
  <si>
    <t>135,0</t>
  </si>
  <si>
    <t>ВЕСОВАЯ КАТЕГОРИЯ   90</t>
  </si>
  <si>
    <t>Карбушев Андрей</t>
  </si>
  <si>
    <t>Открытая (26.05.1984)/37</t>
  </si>
  <si>
    <t>88,90</t>
  </si>
  <si>
    <t>187,5</t>
  </si>
  <si>
    <t>192,5</t>
  </si>
  <si>
    <t>Величкович Илья</t>
  </si>
  <si>
    <t>Юниоры (04.01.2000)/21</t>
  </si>
  <si>
    <t>95,00</t>
  </si>
  <si>
    <t xml:space="preserve">Сызрань/Самарская область </t>
  </si>
  <si>
    <t>Лапшин Антон</t>
  </si>
  <si>
    <t>Открытая (19.03.1980)/41</t>
  </si>
  <si>
    <t>99,00</t>
  </si>
  <si>
    <t>185,0</t>
  </si>
  <si>
    <t>Игумнов Алексей</t>
  </si>
  <si>
    <t>Открытая (22.06.1987)/34</t>
  </si>
  <si>
    <t>99,70</t>
  </si>
  <si>
    <t xml:space="preserve">Бессоновка/Пензенская область </t>
  </si>
  <si>
    <t>177,5</t>
  </si>
  <si>
    <t>Курнышов Пётр</t>
  </si>
  <si>
    <t>Мастера 40-49 (31.10.1978)/42</t>
  </si>
  <si>
    <t>106,50</t>
  </si>
  <si>
    <t xml:space="preserve">Результат </t>
  </si>
  <si>
    <t>129,5140</t>
  </si>
  <si>
    <t>90</t>
  </si>
  <si>
    <t>123,6620</t>
  </si>
  <si>
    <t>113,0535</t>
  </si>
  <si>
    <t>Результат</t>
  </si>
  <si>
    <t>2</t>
  </si>
  <si>
    <t>3</t>
  </si>
  <si>
    <t>4</t>
  </si>
  <si>
    <t>5</t>
  </si>
  <si>
    <t>6</t>
  </si>
  <si>
    <t>Алёшкин Денис</t>
  </si>
  <si>
    <t>Открытая (09.02.1991)/30</t>
  </si>
  <si>
    <t>74,50</t>
  </si>
  <si>
    <t>Юскин Роман</t>
  </si>
  <si>
    <t>Юноши 17-19 (30.04.2002)/19</t>
  </si>
  <si>
    <t>85,70</t>
  </si>
  <si>
    <t>202,5</t>
  </si>
  <si>
    <t>Зотов Александр</t>
  </si>
  <si>
    <t>Открытая (03.06.1991)/30</t>
  </si>
  <si>
    <t>73,60</t>
  </si>
  <si>
    <t>Прозоров Егор</t>
  </si>
  <si>
    <t>Юниоры (29.05.1998)/23</t>
  </si>
  <si>
    <t>80,20</t>
  </si>
  <si>
    <t>Юматов Александр</t>
  </si>
  <si>
    <t>Мастера 40-49 (10.08.1976)/44</t>
  </si>
  <si>
    <t>98,80</t>
  </si>
  <si>
    <t>Юматов А.</t>
  </si>
  <si>
    <t>Кирпичев С.</t>
  </si>
  <si>
    <t>Караганда/Казахстан</t>
  </si>
  <si>
    <t>Открытый турнир "Dynamite Open III"
WRPF любители Пауэрлифтинг без экипировки
Кузнецк/Пензенская область, 27 июня 2021 года</t>
  </si>
  <si>
    <t>Открытый турнир "Dynamite Open III"
WRPF любители Пауэрлифтинг классический в бинтах
Кузнецк/Пензенская область, 27 июня 2021 года</t>
  </si>
  <si>
    <t>Открытый турнир "Dynamite Open III"
WRPF любители Силовое двоеборье без экипировки
Кузнецк/Пензенская область, 27 июня 2021 года</t>
  </si>
  <si>
    <t>Открытый турнир "Dynamite Open III"
WRPF любители Жим лежа без экипировки
Кузнецк/Пензенская область, 27 июня 2021 года</t>
  </si>
  <si>
    <t>Открытый турнир "Dynamite Open III"
WRPF любители Становая тяга без экипировки
Кузнецк/Пензенская область, 27 июня 2021 года</t>
  </si>
  <si>
    <t xml:space="preserve"> </t>
  </si>
  <si>
    <t>№</t>
  </si>
  <si>
    <t xml:space="preserve">
Дата рождения/Возраст</t>
  </si>
  <si>
    <t>Возрастная группа</t>
  </si>
  <si>
    <t>T1</t>
  </si>
  <si>
    <t>O</t>
  </si>
  <si>
    <t>T2</t>
  </si>
  <si>
    <t>J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</si>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</sst>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rgb="FFD7E4BE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"/>
  <sheetViews>
    <sheetView tabSelected="1"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8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52" t="s">
        <v>177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183</v>
      </c>
      <c r="B3" s="42" t="s">
        <v>0</v>
      </c>
      <c r="C3" s="62" t="s">
        <v>184</v>
      </c>
      <c r="D3" s="62" t="s">
        <v>6</v>
      </c>
      <c r="E3" s="46" t="s">
        <v>185</v>
      </c>
      <c r="F3" s="46" t="s">
        <v>5</v>
      </c>
      <c r="G3" s="46" t="s">
        <v>7</v>
      </c>
      <c r="H3" s="46"/>
      <c r="I3" s="46"/>
      <c r="J3" s="46"/>
      <c r="K3" s="46" t="s">
        <v>8</v>
      </c>
      <c r="L3" s="46"/>
      <c r="M3" s="46"/>
      <c r="N3" s="46"/>
      <c r="O3" s="46" t="s">
        <v>9</v>
      </c>
      <c r="P3" s="46"/>
      <c r="Q3" s="46"/>
      <c r="R3" s="46"/>
      <c r="S3" s="44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43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5"/>
      <c r="T4" s="47"/>
      <c r="U4" s="49"/>
    </row>
    <row r="5" spans="1:21" ht="16">
      <c r="A5" s="50" t="s">
        <v>45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43</v>
      </c>
      <c r="B6" s="7" t="s">
        <v>46</v>
      </c>
      <c r="C6" s="7" t="s">
        <v>47</v>
      </c>
      <c r="D6" s="7" t="s">
        <v>48</v>
      </c>
      <c r="E6" s="7" t="s">
        <v>186</v>
      </c>
      <c r="F6" s="7" t="s">
        <v>49</v>
      </c>
      <c r="G6" s="15" t="s">
        <v>50</v>
      </c>
      <c r="H6" s="15" t="s">
        <v>50</v>
      </c>
      <c r="I6" s="14" t="s">
        <v>50</v>
      </c>
      <c r="J6" s="8"/>
      <c r="K6" s="14" t="s">
        <v>51</v>
      </c>
      <c r="L6" s="15" t="s">
        <v>52</v>
      </c>
      <c r="M6" s="15" t="s">
        <v>52</v>
      </c>
      <c r="N6" s="8"/>
      <c r="O6" s="15" t="s">
        <v>53</v>
      </c>
      <c r="P6" s="14" t="s">
        <v>53</v>
      </c>
      <c r="Q6" s="15" t="s">
        <v>54</v>
      </c>
      <c r="R6" s="8"/>
      <c r="S6" s="39" t="str">
        <f>"170,0"</f>
        <v>170,0</v>
      </c>
      <c r="T6" s="8" t="str">
        <f>"167,5010"</f>
        <v>167,5010</v>
      </c>
      <c r="U6" s="7" t="s">
        <v>182</v>
      </c>
    </row>
    <row r="7" spans="1:21">
      <c r="B7" s="5" t="s">
        <v>44</v>
      </c>
    </row>
    <row r="8" spans="1:21" ht="16">
      <c r="A8" s="40" t="s">
        <v>55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43</v>
      </c>
      <c r="B9" s="7" t="s">
        <v>56</v>
      </c>
      <c r="C9" s="7" t="s">
        <v>57</v>
      </c>
      <c r="D9" s="7" t="s">
        <v>58</v>
      </c>
      <c r="E9" s="7" t="s">
        <v>186</v>
      </c>
      <c r="F9" s="7" t="s">
        <v>49</v>
      </c>
      <c r="G9" s="14" t="s">
        <v>59</v>
      </c>
      <c r="H9" s="14" t="s">
        <v>60</v>
      </c>
      <c r="I9" s="14" t="s">
        <v>50</v>
      </c>
      <c r="J9" s="8"/>
      <c r="K9" s="14" t="s">
        <v>61</v>
      </c>
      <c r="L9" s="14" t="s">
        <v>62</v>
      </c>
      <c r="M9" s="14" t="s">
        <v>59</v>
      </c>
      <c r="N9" s="8"/>
      <c r="O9" s="15" t="s">
        <v>63</v>
      </c>
      <c r="P9" s="14" t="s">
        <v>63</v>
      </c>
      <c r="Q9" s="14" t="s">
        <v>18</v>
      </c>
      <c r="R9" s="8"/>
      <c r="S9" s="39" t="str">
        <f>"230,0"</f>
        <v>230,0</v>
      </c>
      <c r="T9" s="8" t="str">
        <f>"201,4570"</f>
        <v>201,4570</v>
      </c>
      <c r="U9" s="7" t="s">
        <v>182</v>
      </c>
    </row>
    <row r="10" spans="1:21">
      <c r="B10" s="5" t="s">
        <v>44</v>
      </c>
    </row>
    <row r="11" spans="1:21" ht="16">
      <c r="A11" s="40" t="s">
        <v>64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21">
      <c r="A12" s="8" t="s">
        <v>43</v>
      </c>
      <c r="B12" s="7" t="s">
        <v>65</v>
      </c>
      <c r="C12" s="7" t="s">
        <v>66</v>
      </c>
      <c r="D12" s="7" t="s">
        <v>67</v>
      </c>
      <c r="E12" s="7" t="s">
        <v>186</v>
      </c>
      <c r="F12" s="7" t="s">
        <v>68</v>
      </c>
      <c r="G12" s="15" t="s">
        <v>69</v>
      </c>
      <c r="H12" s="14" t="s">
        <v>69</v>
      </c>
      <c r="I12" s="15" t="s">
        <v>70</v>
      </c>
      <c r="J12" s="8"/>
      <c r="K12" s="14" t="s">
        <v>50</v>
      </c>
      <c r="L12" s="14" t="s">
        <v>71</v>
      </c>
      <c r="M12" s="15" t="s">
        <v>72</v>
      </c>
      <c r="N12" s="8"/>
      <c r="O12" s="14" t="s">
        <v>73</v>
      </c>
      <c r="P12" s="14" t="s">
        <v>74</v>
      </c>
      <c r="Q12" s="14" t="s">
        <v>75</v>
      </c>
      <c r="R12" s="8"/>
      <c r="S12" s="39" t="str">
        <f>"330,0"</f>
        <v>330,0</v>
      </c>
      <c r="T12" s="8" t="str">
        <f>"240,1740"</f>
        <v>240,1740</v>
      </c>
      <c r="U12" s="7" t="s">
        <v>182</v>
      </c>
    </row>
    <row r="13" spans="1:21">
      <c r="B13" s="5" t="s">
        <v>44</v>
      </c>
    </row>
    <row r="14" spans="1:21" ht="16">
      <c r="A14" s="40" t="s">
        <v>76</v>
      </c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21">
      <c r="A15" s="8" t="s">
        <v>87</v>
      </c>
      <c r="B15" s="7" t="s">
        <v>77</v>
      </c>
      <c r="C15" s="7" t="s">
        <v>78</v>
      </c>
      <c r="D15" s="7" t="s">
        <v>79</v>
      </c>
      <c r="E15" s="7" t="s">
        <v>186</v>
      </c>
      <c r="F15" s="7" t="s">
        <v>176</v>
      </c>
      <c r="G15" s="15" t="s">
        <v>18</v>
      </c>
      <c r="H15" s="14" t="s">
        <v>18</v>
      </c>
      <c r="I15" s="15" t="s">
        <v>19</v>
      </c>
      <c r="J15" s="8"/>
      <c r="K15" s="15" t="s">
        <v>53</v>
      </c>
      <c r="L15" s="15" t="s">
        <v>53</v>
      </c>
      <c r="M15" s="15" t="s">
        <v>53</v>
      </c>
      <c r="N15" s="8"/>
      <c r="O15" s="8"/>
      <c r="P15" s="15"/>
      <c r="Q15" s="15"/>
      <c r="R15" s="8"/>
      <c r="S15" s="39">
        <v>0</v>
      </c>
      <c r="T15" s="8" t="str">
        <f>"0,0000"</f>
        <v>0,0000</v>
      </c>
      <c r="U15" s="7" t="s">
        <v>182</v>
      </c>
    </row>
    <row r="16" spans="1:21">
      <c r="B16" s="5" t="s">
        <v>44</v>
      </c>
    </row>
    <row r="17" spans="1:21" ht="16">
      <c r="A17" s="40" t="s">
        <v>23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21">
      <c r="A18" s="8" t="s">
        <v>43</v>
      </c>
      <c r="B18" s="7" t="s">
        <v>82</v>
      </c>
      <c r="C18" s="7" t="s">
        <v>83</v>
      </c>
      <c r="D18" s="7" t="s">
        <v>84</v>
      </c>
      <c r="E18" s="7" t="s">
        <v>190</v>
      </c>
      <c r="F18" s="7" t="s">
        <v>27</v>
      </c>
      <c r="G18" s="14" t="s">
        <v>75</v>
      </c>
      <c r="H18" s="14" t="s">
        <v>85</v>
      </c>
      <c r="I18" s="14" t="s">
        <v>86</v>
      </c>
      <c r="J18" s="8"/>
      <c r="K18" s="14" t="s">
        <v>63</v>
      </c>
      <c r="L18" s="14" t="s">
        <v>18</v>
      </c>
      <c r="M18" s="14" t="s">
        <v>19</v>
      </c>
      <c r="N18" s="8"/>
      <c r="O18" s="14" t="s">
        <v>30</v>
      </c>
      <c r="P18" s="14" t="s">
        <v>15</v>
      </c>
      <c r="Q18" s="14" t="s">
        <v>16</v>
      </c>
      <c r="R18" s="8"/>
      <c r="S18" s="39" t="str">
        <f>"530,0"</f>
        <v>530,0</v>
      </c>
      <c r="T18" s="8" t="str">
        <f>"314,3960"</f>
        <v>314,3960</v>
      </c>
      <c r="U18" s="7" t="s">
        <v>182</v>
      </c>
    </row>
    <row r="19" spans="1:21">
      <c r="B19" s="5" t="s">
        <v>44</v>
      </c>
    </row>
    <row r="20" spans="1:21">
      <c r="B20" s="5" t="s">
        <v>44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33203125" style="5" customWidth="1"/>
    <col min="22" max="16384" width="9.1640625" style="3"/>
  </cols>
  <sheetData>
    <row r="1" spans="1:21" s="2" customFormat="1" ht="29" customHeight="1">
      <c r="A1" s="52" t="s">
        <v>178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183</v>
      </c>
      <c r="B3" s="42" t="s">
        <v>0</v>
      </c>
      <c r="C3" s="62" t="s">
        <v>184</v>
      </c>
      <c r="D3" s="62" t="s">
        <v>6</v>
      </c>
      <c r="E3" s="46" t="s">
        <v>185</v>
      </c>
      <c r="F3" s="46" t="s">
        <v>5</v>
      </c>
      <c r="G3" s="46" t="s">
        <v>7</v>
      </c>
      <c r="H3" s="46"/>
      <c r="I3" s="46"/>
      <c r="J3" s="46"/>
      <c r="K3" s="46" t="s">
        <v>8</v>
      </c>
      <c r="L3" s="46"/>
      <c r="M3" s="46"/>
      <c r="N3" s="46"/>
      <c r="O3" s="46" t="s">
        <v>9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43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43</v>
      </c>
      <c r="B6" s="7" t="s">
        <v>11</v>
      </c>
      <c r="C6" s="7" t="s">
        <v>12</v>
      </c>
      <c r="D6" s="7" t="s">
        <v>13</v>
      </c>
      <c r="E6" s="7" t="s">
        <v>190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4" t="s">
        <v>19</v>
      </c>
      <c r="M6" s="15" t="s">
        <v>20</v>
      </c>
      <c r="N6" s="8"/>
      <c r="O6" s="14" t="s">
        <v>21</v>
      </c>
      <c r="P6" s="14" t="s">
        <v>17</v>
      </c>
      <c r="Q6" s="15" t="s">
        <v>22</v>
      </c>
      <c r="R6" s="8"/>
      <c r="S6" s="8" t="str">
        <f>"610,0"</f>
        <v>610,0</v>
      </c>
      <c r="T6" s="8" t="str">
        <f>"407,0193"</f>
        <v>407,0193</v>
      </c>
      <c r="U6" s="7" t="s">
        <v>174</v>
      </c>
    </row>
    <row r="7" spans="1:21">
      <c r="B7" s="5" t="s">
        <v>44</v>
      </c>
    </row>
    <row r="8" spans="1:21" ht="16">
      <c r="A8" s="40" t="s">
        <v>23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43</v>
      </c>
      <c r="B9" s="7" t="s">
        <v>24</v>
      </c>
      <c r="C9" s="7" t="s">
        <v>25</v>
      </c>
      <c r="D9" s="7" t="s">
        <v>26</v>
      </c>
      <c r="E9" s="7" t="s">
        <v>187</v>
      </c>
      <c r="F9" s="7" t="s">
        <v>27</v>
      </c>
      <c r="G9" s="14" t="s">
        <v>28</v>
      </c>
      <c r="H9" s="14" t="s">
        <v>29</v>
      </c>
      <c r="I9" s="8"/>
      <c r="J9" s="8"/>
      <c r="K9" s="14" t="s">
        <v>30</v>
      </c>
      <c r="L9" s="14" t="s">
        <v>15</v>
      </c>
      <c r="M9" s="14" t="s">
        <v>16</v>
      </c>
      <c r="N9" s="8"/>
      <c r="O9" s="14" t="s">
        <v>31</v>
      </c>
      <c r="P9" s="14" t="s">
        <v>32</v>
      </c>
      <c r="Q9" s="15" t="s">
        <v>33</v>
      </c>
      <c r="R9" s="8"/>
      <c r="S9" s="8" t="str">
        <f>"810,0"</f>
        <v>810,0</v>
      </c>
      <c r="T9" s="8" t="str">
        <f>"476,8470"</f>
        <v>476,8470</v>
      </c>
      <c r="U9" s="7"/>
    </row>
    <row r="10" spans="1:21">
      <c r="B10" s="5" t="s">
        <v>44</v>
      </c>
    </row>
  </sheetData>
  <mergeCells count="15"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B3:B4"/>
    <mergeCell ref="E3:E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1640625" style="5" customWidth="1"/>
    <col min="18" max="16384" width="9.1640625" style="3"/>
  </cols>
  <sheetData>
    <row r="1" spans="1:17" s="2" customFormat="1" ht="29" customHeight="1">
      <c r="A1" s="52" t="s">
        <v>179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183</v>
      </c>
      <c r="B3" s="42" t="s">
        <v>0</v>
      </c>
      <c r="C3" s="62" t="s">
        <v>184</v>
      </c>
      <c r="D3" s="62" t="s">
        <v>6</v>
      </c>
      <c r="E3" s="46" t="s">
        <v>185</v>
      </c>
      <c r="F3" s="46" t="s">
        <v>5</v>
      </c>
      <c r="G3" s="46" t="s">
        <v>8</v>
      </c>
      <c r="H3" s="46"/>
      <c r="I3" s="46"/>
      <c r="J3" s="46"/>
      <c r="K3" s="46" t="s">
        <v>9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43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64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8" t="s">
        <v>43</v>
      </c>
      <c r="B6" s="7" t="s">
        <v>165</v>
      </c>
      <c r="C6" s="7" t="s">
        <v>166</v>
      </c>
      <c r="D6" s="7" t="s">
        <v>167</v>
      </c>
      <c r="E6" s="7" t="s">
        <v>187</v>
      </c>
      <c r="F6" s="7" t="s">
        <v>14</v>
      </c>
      <c r="G6" s="14" t="s">
        <v>69</v>
      </c>
      <c r="H6" s="15" t="s">
        <v>70</v>
      </c>
      <c r="I6" s="14" t="s">
        <v>70</v>
      </c>
      <c r="J6" s="8"/>
      <c r="K6" s="14" t="s">
        <v>86</v>
      </c>
      <c r="L6" s="15" t="s">
        <v>81</v>
      </c>
      <c r="M6" s="14" t="s">
        <v>81</v>
      </c>
      <c r="N6" s="8"/>
      <c r="O6" s="8" t="str">
        <f>"295,0"</f>
        <v>295,0</v>
      </c>
      <c r="P6" s="8" t="str">
        <f>"213,0195"</f>
        <v>213,0195</v>
      </c>
      <c r="Q6" s="7"/>
    </row>
    <row r="7" spans="1:17">
      <c r="B7" s="5" t="s">
        <v>44</v>
      </c>
    </row>
    <row r="8" spans="1:17" ht="16">
      <c r="A8" s="40" t="s">
        <v>76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7">
      <c r="A9" s="8" t="s">
        <v>43</v>
      </c>
      <c r="B9" s="7" t="s">
        <v>168</v>
      </c>
      <c r="C9" s="7" t="s">
        <v>169</v>
      </c>
      <c r="D9" s="7" t="s">
        <v>170</v>
      </c>
      <c r="E9" s="7" t="s">
        <v>189</v>
      </c>
      <c r="F9" s="7" t="s">
        <v>14</v>
      </c>
      <c r="G9" s="14" t="s">
        <v>69</v>
      </c>
      <c r="H9" s="14" t="s">
        <v>63</v>
      </c>
      <c r="I9" s="15" t="s">
        <v>18</v>
      </c>
      <c r="J9" s="8"/>
      <c r="K9" s="14" t="s">
        <v>86</v>
      </c>
      <c r="L9" s="15" t="s">
        <v>81</v>
      </c>
      <c r="M9" s="15" t="s">
        <v>81</v>
      </c>
      <c r="N9" s="8"/>
      <c r="O9" s="8" t="str">
        <f>"290,0"</f>
        <v>290,0</v>
      </c>
      <c r="P9" s="8" t="str">
        <f>"197,6640"</f>
        <v>197,6640</v>
      </c>
      <c r="Q9" s="7"/>
    </row>
    <row r="10" spans="1:17">
      <c r="B10" s="5" t="s">
        <v>44</v>
      </c>
    </row>
    <row r="11" spans="1:17" ht="16">
      <c r="A11" s="40" t="s">
        <v>10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7">
      <c r="A12" s="8" t="s">
        <v>43</v>
      </c>
      <c r="B12" s="7" t="s">
        <v>171</v>
      </c>
      <c r="C12" s="7" t="s">
        <v>172</v>
      </c>
      <c r="D12" s="7" t="s">
        <v>173</v>
      </c>
      <c r="E12" s="7" t="s">
        <v>190</v>
      </c>
      <c r="F12" s="7" t="s">
        <v>14</v>
      </c>
      <c r="G12" s="14" t="s">
        <v>74</v>
      </c>
      <c r="H12" s="15" t="s">
        <v>75</v>
      </c>
      <c r="I12" s="14" t="s">
        <v>75</v>
      </c>
      <c r="J12" s="8"/>
      <c r="K12" s="14" t="s">
        <v>30</v>
      </c>
      <c r="L12" s="8"/>
      <c r="M12" s="8"/>
      <c r="N12" s="8"/>
      <c r="O12" s="8" t="str">
        <f>"365,0"</f>
        <v>365,0</v>
      </c>
      <c r="P12" s="8" t="str">
        <f>"233,0563"</f>
        <v>233,0563</v>
      </c>
      <c r="Q12" s="7"/>
    </row>
    <row r="13" spans="1:17">
      <c r="B13" s="5" t="s">
        <v>44</v>
      </c>
    </row>
    <row r="14" spans="1:17">
      <c r="B14" s="5" t="s">
        <v>44</v>
      </c>
    </row>
    <row r="15" spans="1:17">
      <c r="B15" s="5" t="s">
        <v>44</v>
      </c>
    </row>
    <row r="16" spans="1:17">
      <c r="B16" s="5" t="s">
        <v>44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topLeftCell="A9"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52" t="s">
        <v>180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183</v>
      </c>
      <c r="B3" s="42" t="s">
        <v>0</v>
      </c>
      <c r="C3" s="62" t="s">
        <v>184</v>
      </c>
      <c r="D3" s="62" t="s">
        <v>6</v>
      </c>
      <c r="E3" s="46" t="s">
        <v>185</v>
      </c>
      <c r="F3" s="46" t="s">
        <v>5</v>
      </c>
      <c r="G3" s="46" t="s">
        <v>8</v>
      </c>
      <c r="H3" s="46"/>
      <c r="I3" s="46"/>
      <c r="J3" s="46"/>
      <c r="K3" s="46" t="s">
        <v>152</v>
      </c>
      <c r="L3" s="46" t="s">
        <v>3</v>
      </c>
      <c r="M3" s="48" t="s">
        <v>2</v>
      </c>
    </row>
    <row r="4" spans="1:13" s="1" customFormat="1" ht="21" customHeight="1" thickBot="1">
      <c r="A4" s="61"/>
      <c r="B4" s="43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88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43</v>
      </c>
      <c r="B6" s="7" t="s">
        <v>89</v>
      </c>
      <c r="C6" s="7" t="s">
        <v>90</v>
      </c>
      <c r="D6" s="7" t="s">
        <v>91</v>
      </c>
      <c r="E6" s="7" t="s">
        <v>186</v>
      </c>
      <c r="F6" s="7" t="s">
        <v>92</v>
      </c>
      <c r="G6" s="15" t="s">
        <v>93</v>
      </c>
      <c r="H6" s="15" t="s">
        <v>93</v>
      </c>
      <c r="I6" s="14" t="s">
        <v>93</v>
      </c>
      <c r="J6" s="8"/>
      <c r="K6" s="8" t="str">
        <f>"57,5"</f>
        <v>57,5</v>
      </c>
      <c r="L6" s="8" t="str">
        <f>"47,9608"</f>
        <v>47,9608</v>
      </c>
      <c r="M6" s="7" t="s">
        <v>175</v>
      </c>
    </row>
    <row r="7" spans="1:13">
      <c r="B7" s="5" t="s">
        <v>44</v>
      </c>
    </row>
    <row r="8" spans="1:13" ht="16">
      <c r="A8" s="40" t="s">
        <v>45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17" t="s">
        <v>43</v>
      </c>
      <c r="B9" s="16" t="s">
        <v>94</v>
      </c>
      <c r="C9" s="16" t="s">
        <v>95</v>
      </c>
      <c r="D9" s="16" t="s">
        <v>96</v>
      </c>
      <c r="E9" s="16" t="s">
        <v>186</v>
      </c>
      <c r="F9" s="16" t="s">
        <v>92</v>
      </c>
      <c r="G9" s="22" t="s">
        <v>97</v>
      </c>
      <c r="H9" s="22" t="s">
        <v>98</v>
      </c>
      <c r="I9" s="22" t="s">
        <v>51</v>
      </c>
      <c r="J9" s="17"/>
      <c r="K9" s="17" t="str">
        <f>"30,0"</f>
        <v>30,0</v>
      </c>
      <c r="L9" s="17" t="str">
        <f>"40,0620"</f>
        <v>40,0620</v>
      </c>
      <c r="M9" s="16" t="s">
        <v>175</v>
      </c>
    </row>
    <row r="10" spans="1:13">
      <c r="A10" s="19" t="s">
        <v>153</v>
      </c>
      <c r="B10" s="18" t="s">
        <v>99</v>
      </c>
      <c r="C10" s="18" t="s">
        <v>100</v>
      </c>
      <c r="D10" s="18" t="s">
        <v>101</v>
      </c>
      <c r="E10" s="18" t="s">
        <v>186</v>
      </c>
      <c r="F10" s="18" t="s">
        <v>92</v>
      </c>
      <c r="G10" s="23" t="s">
        <v>97</v>
      </c>
      <c r="H10" s="23" t="s">
        <v>98</v>
      </c>
      <c r="I10" s="23" t="s">
        <v>51</v>
      </c>
      <c r="J10" s="19"/>
      <c r="K10" s="19" t="str">
        <f>"30,0"</f>
        <v>30,0</v>
      </c>
      <c r="L10" s="19" t="str">
        <f>"40,0620"</f>
        <v>40,0620</v>
      </c>
      <c r="M10" s="18" t="s">
        <v>175</v>
      </c>
    </row>
    <row r="11" spans="1:13">
      <c r="A11" s="19" t="s">
        <v>154</v>
      </c>
      <c r="B11" s="18" t="s">
        <v>102</v>
      </c>
      <c r="C11" s="18" t="s">
        <v>103</v>
      </c>
      <c r="D11" s="18" t="s">
        <v>104</v>
      </c>
      <c r="E11" s="18" t="s">
        <v>186</v>
      </c>
      <c r="F11" s="18" t="s">
        <v>92</v>
      </c>
      <c r="G11" s="23" t="s">
        <v>105</v>
      </c>
      <c r="H11" s="23" t="s">
        <v>97</v>
      </c>
      <c r="I11" s="23" t="s">
        <v>98</v>
      </c>
      <c r="J11" s="19"/>
      <c r="K11" s="19" t="str">
        <f>"27,5"</f>
        <v>27,5</v>
      </c>
      <c r="L11" s="19" t="str">
        <f>"36,7235"</f>
        <v>36,7235</v>
      </c>
      <c r="M11" s="18" t="s">
        <v>175</v>
      </c>
    </row>
    <row r="12" spans="1:13">
      <c r="A12" s="19" t="s">
        <v>155</v>
      </c>
      <c r="B12" s="18" t="s">
        <v>106</v>
      </c>
      <c r="C12" s="18" t="s">
        <v>107</v>
      </c>
      <c r="D12" s="18" t="s">
        <v>108</v>
      </c>
      <c r="E12" s="18" t="s">
        <v>186</v>
      </c>
      <c r="F12" s="18" t="s">
        <v>92</v>
      </c>
      <c r="G12" s="23" t="s">
        <v>105</v>
      </c>
      <c r="H12" s="23" t="s">
        <v>97</v>
      </c>
      <c r="I12" s="23" t="s">
        <v>98</v>
      </c>
      <c r="J12" s="19"/>
      <c r="K12" s="19" t="str">
        <f>"27,5"</f>
        <v>27,5</v>
      </c>
      <c r="L12" s="19" t="str">
        <f>"36,7235"</f>
        <v>36,7235</v>
      </c>
      <c r="M12" s="18" t="s">
        <v>175</v>
      </c>
    </row>
    <row r="13" spans="1:13">
      <c r="A13" s="19" t="s">
        <v>156</v>
      </c>
      <c r="B13" s="18" t="s">
        <v>109</v>
      </c>
      <c r="C13" s="18" t="s">
        <v>110</v>
      </c>
      <c r="D13" s="18" t="s">
        <v>111</v>
      </c>
      <c r="E13" s="18" t="s">
        <v>186</v>
      </c>
      <c r="F13" s="18" t="s">
        <v>92</v>
      </c>
      <c r="G13" s="23" t="s">
        <v>97</v>
      </c>
      <c r="H13" s="24" t="s">
        <v>98</v>
      </c>
      <c r="I13" s="24" t="s">
        <v>98</v>
      </c>
      <c r="J13" s="19"/>
      <c r="K13" s="19" t="str">
        <f>"25,0"</f>
        <v>25,0</v>
      </c>
      <c r="L13" s="19" t="str">
        <f>"33,3850"</f>
        <v>33,3850</v>
      </c>
      <c r="M13" s="18" t="s">
        <v>175</v>
      </c>
    </row>
    <row r="14" spans="1:13">
      <c r="A14" s="21" t="s">
        <v>157</v>
      </c>
      <c r="B14" s="20" t="s">
        <v>112</v>
      </c>
      <c r="C14" s="20" t="s">
        <v>113</v>
      </c>
      <c r="D14" s="20" t="s">
        <v>114</v>
      </c>
      <c r="E14" s="20" t="s">
        <v>186</v>
      </c>
      <c r="F14" s="20" t="s">
        <v>92</v>
      </c>
      <c r="G14" s="25" t="s">
        <v>115</v>
      </c>
      <c r="H14" s="26" t="s">
        <v>105</v>
      </c>
      <c r="I14" s="25" t="s">
        <v>105</v>
      </c>
      <c r="J14" s="21"/>
      <c r="K14" s="21" t="str">
        <f>"22,5"</f>
        <v>22,5</v>
      </c>
      <c r="L14" s="21" t="str">
        <f>"30,0465"</f>
        <v>30,0465</v>
      </c>
      <c r="M14" s="20" t="s">
        <v>175</v>
      </c>
    </row>
    <row r="15" spans="1:13">
      <c r="B15" s="5" t="s">
        <v>44</v>
      </c>
    </row>
    <row r="16" spans="1:13" ht="16">
      <c r="A16" s="40" t="s">
        <v>116</v>
      </c>
      <c r="B16" s="40"/>
      <c r="C16" s="41"/>
      <c r="D16" s="41"/>
      <c r="E16" s="41"/>
      <c r="F16" s="41"/>
      <c r="G16" s="41"/>
      <c r="H16" s="41"/>
      <c r="I16" s="41"/>
      <c r="J16" s="41"/>
    </row>
    <row r="17" spans="1:13">
      <c r="A17" s="8" t="s">
        <v>43</v>
      </c>
      <c r="B17" s="7" t="s">
        <v>117</v>
      </c>
      <c r="C17" s="7" t="s">
        <v>118</v>
      </c>
      <c r="D17" s="7" t="s">
        <v>119</v>
      </c>
      <c r="E17" s="7" t="s">
        <v>186</v>
      </c>
      <c r="F17" s="7" t="s">
        <v>92</v>
      </c>
      <c r="G17" s="14" t="s">
        <v>98</v>
      </c>
      <c r="H17" s="14" t="s">
        <v>51</v>
      </c>
      <c r="I17" s="15" t="s">
        <v>52</v>
      </c>
      <c r="J17" s="8"/>
      <c r="K17" s="8" t="str">
        <f>"30,0"</f>
        <v>30,0</v>
      </c>
      <c r="L17" s="8" t="str">
        <f>"27,9000"</f>
        <v>27,9000</v>
      </c>
      <c r="M17" s="7" t="s">
        <v>175</v>
      </c>
    </row>
    <row r="18" spans="1:13">
      <c r="B18" s="5" t="s">
        <v>44</v>
      </c>
    </row>
    <row r="19" spans="1:13" ht="16">
      <c r="A19" s="40" t="s">
        <v>64</v>
      </c>
      <c r="B19" s="40"/>
      <c r="C19" s="41"/>
      <c r="D19" s="41"/>
      <c r="E19" s="41"/>
      <c r="F19" s="41"/>
      <c r="G19" s="41"/>
      <c r="H19" s="41"/>
      <c r="I19" s="41"/>
      <c r="J19" s="41"/>
    </row>
    <row r="20" spans="1:13">
      <c r="A20" s="8" t="s">
        <v>43</v>
      </c>
      <c r="B20" s="7" t="s">
        <v>120</v>
      </c>
      <c r="C20" s="7" t="s">
        <v>121</v>
      </c>
      <c r="D20" s="7" t="s">
        <v>122</v>
      </c>
      <c r="E20" s="7" t="s">
        <v>188</v>
      </c>
      <c r="F20" s="7" t="s">
        <v>92</v>
      </c>
      <c r="G20" s="14" t="s">
        <v>123</v>
      </c>
      <c r="H20" s="14" t="s">
        <v>124</v>
      </c>
      <c r="I20" s="14" t="s">
        <v>20</v>
      </c>
      <c r="J20" s="8"/>
      <c r="K20" s="8" t="str">
        <f>"140,0"</f>
        <v>140,0</v>
      </c>
      <c r="L20" s="8" t="str">
        <f>"103,5720"</f>
        <v>103,5720</v>
      </c>
      <c r="M20" s="7" t="s">
        <v>175</v>
      </c>
    </row>
    <row r="21" spans="1:13">
      <c r="B21" s="5" t="s">
        <v>44</v>
      </c>
    </row>
    <row r="22" spans="1:13" ht="16">
      <c r="A22" s="40" t="s">
        <v>125</v>
      </c>
      <c r="B22" s="40"/>
      <c r="C22" s="41"/>
      <c r="D22" s="41"/>
      <c r="E22" s="41"/>
      <c r="F22" s="41"/>
      <c r="G22" s="41"/>
      <c r="H22" s="41"/>
      <c r="I22" s="41"/>
      <c r="J22" s="41"/>
    </row>
    <row r="23" spans="1:13">
      <c r="A23" s="8" t="s">
        <v>43</v>
      </c>
      <c r="B23" s="7" t="s">
        <v>126</v>
      </c>
      <c r="C23" s="7" t="s">
        <v>127</v>
      </c>
      <c r="D23" s="7" t="s">
        <v>128</v>
      </c>
      <c r="E23" s="7" t="s">
        <v>187</v>
      </c>
      <c r="F23" s="7" t="s">
        <v>27</v>
      </c>
      <c r="G23" s="14" t="s">
        <v>86</v>
      </c>
      <c r="H23" s="14" t="s">
        <v>129</v>
      </c>
      <c r="I23" s="14" t="s">
        <v>130</v>
      </c>
      <c r="J23" s="8"/>
      <c r="K23" s="8" t="str">
        <f>"192,5"</f>
        <v>192,5</v>
      </c>
      <c r="L23" s="8" t="str">
        <f>"123,6620"</f>
        <v>123,6620</v>
      </c>
      <c r="M23" s="7"/>
    </row>
    <row r="24" spans="1:13">
      <c r="B24" s="5" t="s">
        <v>44</v>
      </c>
    </row>
    <row r="25" spans="1:13" ht="16">
      <c r="A25" s="40" t="s">
        <v>10</v>
      </c>
      <c r="B25" s="40"/>
      <c r="C25" s="41"/>
      <c r="D25" s="41"/>
      <c r="E25" s="41"/>
      <c r="F25" s="41"/>
      <c r="G25" s="41"/>
      <c r="H25" s="41"/>
      <c r="I25" s="41"/>
      <c r="J25" s="41"/>
    </row>
    <row r="26" spans="1:13">
      <c r="A26" s="17" t="s">
        <v>43</v>
      </c>
      <c r="B26" s="16" t="s">
        <v>131</v>
      </c>
      <c r="C26" s="16" t="s">
        <v>132</v>
      </c>
      <c r="D26" s="16" t="s">
        <v>133</v>
      </c>
      <c r="E26" s="16" t="s">
        <v>189</v>
      </c>
      <c r="F26" s="16" t="s">
        <v>134</v>
      </c>
      <c r="G26" s="22" t="s">
        <v>18</v>
      </c>
      <c r="H26" s="22" t="s">
        <v>19</v>
      </c>
      <c r="I26" s="22" t="s">
        <v>20</v>
      </c>
      <c r="J26" s="17"/>
      <c r="K26" s="17" t="str">
        <f>"140,0"</f>
        <v>140,0</v>
      </c>
      <c r="L26" s="17" t="str">
        <f>"87,0800"</f>
        <v>87,0800</v>
      </c>
      <c r="M26" s="16"/>
    </row>
    <row r="27" spans="1:13">
      <c r="A27" s="19" t="s">
        <v>43</v>
      </c>
      <c r="B27" s="18" t="s">
        <v>135</v>
      </c>
      <c r="C27" s="18" t="s">
        <v>136</v>
      </c>
      <c r="D27" s="18" t="s">
        <v>137</v>
      </c>
      <c r="E27" s="18" t="s">
        <v>187</v>
      </c>
      <c r="F27" s="18" t="s">
        <v>14</v>
      </c>
      <c r="G27" s="24" t="s">
        <v>86</v>
      </c>
      <c r="H27" s="23" t="s">
        <v>86</v>
      </c>
      <c r="I27" s="23" t="s">
        <v>138</v>
      </c>
      <c r="J27" s="19"/>
      <c r="K27" s="19" t="str">
        <f>"185,0"</f>
        <v>185,0</v>
      </c>
      <c r="L27" s="19" t="str">
        <f>"113,0535"</f>
        <v>113,0535</v>
      </c>
      <c r="M27" s="18"/>
    </row>
    <row r="28" spans="1:13">
      <c r="A28" s="21" t="s">
        <v>153</v>
      </c>
      <c r="B28" s="20" t="s">
        <v>139</v>
      </c>
      <c r="C28" s="20" t="s">
        <v>140</v>
      </c>
      <c r="D28" s="20" t="s">
        <v>141</v>
      </c>
      <c r="E28" s="20" t="s">
        <v>187</v>
      </c>
      <c r="F28" s="20" t="s">
        <v>142</v>
      </c>
      <c r="G28" s="25" t="s">
        <v>80</v>
      </c>
      <c r="H28" s="26" t="s">
        <v>143</v>
      </c>
      <c r="I28" s="26" t="s">
        <v>86</v>
      </c>
      <c r="J28" s="21"/>
      <c r="K28" s="21" t="str">
        <f>"170,0"</f>
        <v>170,0</v>
      </c>
      <c r="L28" s="21" t="str">
        <f>"103,5810"</f>
        <v>103,5810</v>
      </c>
      <c r="M28" s="20"/>
    </row>
    <row r="29" spans="1:13">
      <c r="B29" s="5" t="s">
        <v>44</v>
      </c>
    </row>
    <row r="30" spans="1:13" ht="16">
      <c r="A30" s="40" t="s">
        <v>23</v>
      </c>
      <c r="B30" s="40"/>
      <c r="C30" s="41"/>
      <c r="D30" s="41"/>
      <c r="E30" s="41"/>
      <c r="F30" s="41"/>
      <c r="G30" s="41"/>
      <c r="H30" s="41"/>
      <c r="I30" s="41"/>
      <c r="J30" s="41"/>
    </row>
    <row r="31" spans="1:13">
      <c r="A31" s="17" t="s">
        <v>43</v>
      </c>
      <c r="B31" s="16" t="s">
        <v>24</v>
      </c>
      <c r="C31" s="16" t="s">
        <v>25</v>
      </c>
      <c r="D31" s="16" t="s">
        <v>26</v>
      </c>
      <c r="E31" s="16" t="s">
        <v>187</v>
      </c>
      <c r="F31" s="27" t="s">
        <v>27</v>
      </c>
      <c r="G31" s="35" t="s">
        <v>30</v>
      </c>
      <c r="H31" s="37" t="s">
        <v>15</v>
      </c>
      <c r="I31" s="36" t="s">
        <v>16</v>
      </c>
      <c r="J31" s="29"/>
      <c r="K31" s="17" t="str">
        <f>"220,0"</f>
        <v>220,0</v>
      </c>
      <c r="L31" s="17" t="str">
        <f>"129,5140"</f>
        <v>129,5140</v>
      </c>
      <c r="M31" s="16"/>
    </row>
    <row r="32" spans="1:13">
      <c r="A32" s="21" t="s">
        <v>43</v>
      </c>
      <c r="B32" s="20" t="s">
        <v>144</v>
      </c>
      <c r="C32" s="20" t="s">
        <v>145</v>
      </c>
      <c r="D32" s="20" t="s">
        <v>146</v>
      </c>
      <c r="E32" s="20" t="s">
        <v>190</v>
      </c>
      <c r="F32" s="28" t="s">
        <v>14</v>
      </c>
      <c r="G32" s="33" t="s">
        <v>73</v>
      </c>
      <c r="H32" s="21"/>
      <c r="I32" s="30"/>
      <c r="J32" s="30"/>
      <c r="K32" s="21" t="str">
        <f>"150,0"</f>
        <v>150,0</v>
      </c>
      <c r="L32" s="21" t="str">
        <f>"90,4387"</f>
        <v>90,4387</v>
      </c>
      <c r="M32" s="20" t="s">
        <v>174</v>
      </c>
    </row>
    <row r="33" spans="2:6">
      <c r="B33" s="5" t="s">
        <v>44</v>
      </c>
    </row>
    <row r="34" spans="2:6">
      <c r="B34" s="5" t="s">
        <v>44</v>
      </c>
    </row>
    <row r="35" spans="2:6">
      <c r="B35" s="5" t="s">
        <v>44</v>
      </c>
    </row>
    <row r="36" spans="2:6" ht="18">
      <c r="B36" s="9" t="s">
        <v>34</v>
      </c>
      <c r="C36" s="9"/>
    </row>
    <row r="37" spans="2:6" ht="16">
      <c r="B37" s="10" t="s">
        <v>35</v>
      </c>
      <c r="C37" s="10"/>
    </row>
    <row r="38" spans="2:6" ht="14">
      <c r="B38" s="11"/>
      <c r="C38" s="12" t="s">
        <v>36</v>
      </c>
    </row>
    <row r="39" spans="2:6" ht="14">
      <c r="B39" s="13" t="s">
        <v>37</v>
      </c>
      <c r="C39" s="13" t="s">
        <v>38</v>
      </c>
      <c r="D39" s="13" t="s">
        <v>39</v>
      </c>
      <c r="E39" s="13" t="s">
        <v>147</v>
      </c>
      <c r="F39" s="13" t="s">
        <v>40</v>
      </c>
    </row>
    <row r="40" spans="2:6">
      <c r="B40" s="5" t="s">
        <v>24</v>
      </c>
      <c r="C40" s="5" t="s">
        <v>36</v>
      </c>
      <c r="D40" s="6" t="s">
        <v>41</v>
      </c>
      <c r="E40" s="6" t="s">
        <v>16</v>
      </c>
      <c r="F40" s="6" t="s">
        <v>148</v>
      </c>
    </row>
    <row r="41" spans="2:6">
      <c r="B41" s="5" t="s">
        <v>126</v>
      </c>
      <c r="C41" s="5" t="s">
        <v>36</v>
      </c>
      <c r="D41" s="6" t="s">
        <v>149</v>
      </c>
      <c r="E41" s="6" t="s">
        <v>130</v>
      </c>
      <c r="F41" s="6" t="s">
        <v>150</v>
      </c>
    </row>
    <row r="42" spans="2:6">
      <c r="B42" s="5" t="s">
        <v>135</v>
      </c>
      <c r="C42" s="5" t="s">
        <v>36</v>
      </c>
      <c r="D42" s="6" t="s">
        <v>42</v>
      </c>
      <c r="E42" s="6" t="s">
        <v>138</v>
      </c>
      <c r="F42" s="6" t="s">
        <v>151</v>
      </c>
    </row>
    <row r="43" spans="2:6">
      <c r="B43" s="5" t="s">
        <v>44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0:J30"/>
    <mergeCell ref="K3:K4"/>
    <mergeCell ref="L3:L4"/>
    <mergeCell ref="M3:M4"/>
    <mergeCell ref="A5:J5"/>
    <mergeCell ref="B3:B4"/>
    <mergeCell ref="A8:J8"/>
    <mergeCell ref="A16:J16"/>
    <mergeCell ref="A19:J19"/>
    <mergeCell ref="A22:J22"/>
    <mergeCell ref="A25:J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9.6640625" style="5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2" t="s">
        <v>181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183</v>
      </c>
      <c r="B3" s="42" t="s">
        <v>0</v>
      </c>
      <c r="C3" s="62" t="s">
        <v>184</v>
      </c>
      <c r="D3" s="62" t="s">
        <v>6</v>
      </c>
      <c r="E3" s="46" t="s">
        <v>185</v>
      </c>
      <c r="F3" s="46" t="s">
        <v>5</v>
      </c>
      <c r="G3" s="46" t="s">
        <v>9</v>
      </c>
      <c r="H3" s="46"/>
      <c r="I3" s="46"/>
      <c r="J3" s="46"/>
      <c r="K3" s="46" t="s">
        <v>152</v>
      </c>
      <c r="L3" s="46" t="s">
        <v>3</v>
      </c>
      <c r="M3" s="48" t="s">
        <v>2</v>
      </c>
    </row>
    <row r="4" spans="1:13" s="1" customFormat="1" ht="21" customHeight="1" thickBot="1">
      <c r="A4" s="61"/>
      <c r="B4" s="43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45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43</v>
      </c>
      <c r="B6" s="7" t="s">
        <v>46</v>
      </c>
      <c r="C6" s="7" t="s">
        <v>47</v>
      </c>
      <c r="D6" s="7" t="s">
        <v>48</v>
      </c>
      <c r="E6" s="7" t="s">
        <v>186</v>
      </c>
      <c r="F6" s="7" t="s">
        <v>49</v>
      </c>
      <c r="G6" s="15" t="s">
        <v>53</v>
      </c>
      <c r="H6" s="14" t="s">
        <v>53</v>
      </c>
      <c r="I6" s="15" t="s">
        <v>54</v>
      </c>
      <c r="J6" s="8"/>
      <c r="K6" s="8" t="str">
        <f>"80,0"</f>
        <v>80,0</v>
      </c>
      <c r="L6" s="8" t="str">
        <f>"78,8240"</f>
        <v>78,8240</v>
      </c>
      <c r="M6" s="7"/>
    </row>
    <row r="7" spans="1:13">
      <c r="B7" s="5" t="s">
        <v>44</v>
      </c>
    </row>
    <row r="8" spans="1:13" ht="16">
      <c r="A8" s="40" t="s">
        <v>55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43</v>
      </c>
      <c r="B9" s="7" t="s">
        <v>56</v>
      </c>
      <c r="C9" s="7" t="s">
        <v>57</v>
      </c>
      <c r="D9" s="7" t="s">
        <v>58</v>
      </c>
      <c r="E9" s="7" t="s">
        <v>186</v>
      </c>
      <c r="F9" s="7" t="s">
        <v>49</v>
      </c>
      <c r="G9" s="15" t="s">
        <v>63</v>
      </c>
      <c r="H9" s="14" t="s">
        <v>63</v>
      </c>
      <c r="I9" s="14" t="s">
        <v>18</v>
      </c>
      <c r="J9" s="8"/>
      <c r="K9" s="8" t="str">
        <f>"120,0"</f>
        <v>120,0</v>
      </c>
      <c r="L9" s="8" t="str">
        <f>"105,1080"</f>
        <v>105,1080</v>
      </c>
      <c r="M9" s="7"/>
    </row>
    <row r="10" spans="1:13">
      <c r="B10" s="5" t="s">
        <v>44</v>
      </c>
    </row>
    <row r="11" spans="1:13" ht="16">
      <c r="A11" s="40" t="s">
        <v>64</v>
      </c>
      <c r="B11" s="40"/>
      <c r="C11" s="41"/>
      <c r="D11" s="41"/>
      <c r="E11" s="41"/>
      <c r="F11" s="41"/>
      <c r="G11" s="41"/>
      <c r="H11" s="41"/>
      <c r="I11" s="41"/>
      <c r="J11" s="41"/>
    </row>
    <row r="12" spans="1:13">
      <c r="A12" s="17" t="s">
        <v>43</v>
      </c>
      <c r="B12" s="16" t="s">
        <v>65</v>
      </c>
      <c r="C12" s="16" t="s">
        <v>66</v>
      </c>
      <c r="D12" s="16" t="s">
        <v>67</v>
      </c>
      <c r="E12" s="16" t="s">
        <v>186</v>
      </c>
      <c r="F12" s="27" t="s">
        <v>68</v>
      </c>
      <c r="G12" s="31" t="s">
        <v>73</v>
      </c>
      <c r="H12" s="22" t="s">
        <v>74</v>
      </c>
      <c r="I12" s="32" t="s">
        <v>75</v>
      </c>
      <c r="J12" s="29"/>
      <c r="K12" s="17" t="str">
        <f>"165,0"</f>
        <v>165,0</v>
      </c>
      <c r="L12" s="17" t="str">
        <f>"120,0870"</f>
        <v>120,0870</v>
      </c>
      <c r="M12" s="16"/>
    </row>
    <row r="13" spans="1:13">
      <c r="A13" s="21" t="s">
        <v>43</v>
      </c>
      <c r="B13" s="20" t="s">
        <v>158</v>
      </c>
      <c r="C13" s="20" t="s">
        <v>159</v>
      </c>
      <c r="D13" s="20" t="s">
        <v>160</v>
      </c>
      <c r="E13" s="20" t="s">
        <v>187</v>
      </c>
      <c r="F13" s="28" t="s">
        <v>27</v>
      </c>
      <c r="G13" s="33" t="s">
        <v>85</v>
      </c>
      <c r="H13" s="25" t="s">
        <v>81</v>
      </c>
      <c r="I13" s="34" t="s">
        <v>30</v>
      </c>
      <c r="J13" s="30"/>
      <c r="K13" s="21" t="str">
        <f>"200,0"</f>
        <v>200,0</v>
      </c>
      <c r="L13" s="21" t="str">
        <f>"143,1800"</f>
        <v>143,1800</v>
      </c>
      <c r="M13" s="20"/>
    </row>
    <row r="14" spans="1:13">
      <c r="B14" s="5" t="s">
        <v>44</v>
      </c>
    </row>
    <row r="15" spans="1:13" ht="16">
      <c r="A15" s="40" t="s">
        <v>76</v>
      </c>
      <c r="B15" s="40"/>
      <c r="C15" s="41"/>
      <c r="D15" s="41"/>
      <c r="E15" s="41"/>
      <c r="F15" s="41"/>
      <c r="G15" s="41"/>
      <c r="H15" s="41"/>
      <c r="I15" s="41"/>
      <c r="J15" s="41"/>
    </row>
    <row r="16" spans="1:13">
      <c r="A16" s="8" t="s">
        <v>43</v>
      </c>
      <c r="B16" s="7" t="s">
        <v>77</v>
      </c>
      <c r="C16" s="7" t="s">
        <v>78</v>
      </c>
      <c r="D16" s="7" t="s">
        <v>79</v>
      </c>
      <c r="E16" s="7" t="s">
        <v>186</v>
      </c>
      <c r="F16" s="7" t="s">
        <v>176</v>
      </c>
      <c r="G16" s="14" t="s">
        <v>80</v>
      </c>
      <c r="H16" s="15" t="s">
        <v>81</v>
      </c>
      <c r="I16" s="15" t="s">
        <v>81</v>
      </c>
      <c r="J16" s="8"/>
      <c r="K16" s="8" t="str">
        <f>"170,0"</f>
        <v>170,0</v>
      </c>
      <c r="L16" s="8" t="str">
        <f>"115,1580"</f>
        <v>115,1580</v>
      </c>
      <c r="M16" s="7"/>
    </row>
    <row r="17" spans="1:13">
      <c r="B17" s="5" t="s">
        <v>44</v>
      </c>
    </row>
    <row r="18" spans="1:13" ht="16">
      <c r="A18" s="40" t="s">
        <v>125</v>
      </c>
      <c r="B18" s="40"/>
      <c r="C18" s="41"/>
      <c r="D18" s="41"/>
      <c r="E18" s="41"/>
      <c r="F18" s="41"/>
      <c r="G18" s="41"/>
      <c r="H18" s="41"/>
      <c r="I18" s="41"/>
      <c r="J18" s="41"/>
    </row>
    <row r="19" spans="1:13">
      <c r="A19" s="8" t="s">
        <v>43</v>
      </c>
      <c r="B19" s="7" t="s">
        <v>161</v>
      </c>
      <c r="C19" s="7" t="s">
        <v>162</v>
      </c>
      <c r="D19" s="7" t="s">
        <v>163</v>
      </c>
      <c r="E19" s="7" t="s">
        <v>188</v>
      </c>
      <c r="F19" s="7" t="s">
        <v>14</v>
      </c>
      <c r="G19" s="14" t="s">
        <v>86</v>
      </c>
      <c r="H19" s="14" t="s">
        <v>81</v>
      </c>
      <c r="I19" s="14" t="s">
        <v>164</v>
      </c>
      <c r="J19" s="8"/>
      <c r="K19" s="8" t="str">
        <f>"202,5"</f>
        <v>202,5</v>
      </c>
      <c r="L19" s="8" t="str">
        <f>"132,6983"</f>
        <v>132,6983</v>
      </c>
      <c r="M19" s="7"/>
    </row>
    <row r="20" spans="1:13">
      <c r="B20" s="5" t="s">
        <v>44</v>
      </c>
    </row>
    <row r="21" spans="1:13">
      <c r="B21" s="5" t="s">
        <v>44</v>
      </c>
    </row>
    <row r="22" spans="1:13">
      <c r="B22" s="5" t="s">
        <v>44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8:J18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ПЛ без экипировки</vt:lpstr>
      <vt:lpstr>WRPF ПЛ в бинтах</vt:lpstr>
      <vt:lpstr>WRPF Двоеборье без экип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2021-07-05T19:26:57Z</dcterms:modified>
</cp:coreProperties>
</file>