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3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/Users/ekaterinaseveleva/Downloads/"/>
    </mc:Choice>
  </mc:AlternateContent>
  <xr:revisionPtr revIDLastSave="0" documentId="13_ncr:1_{94016E26-BE18-FE42-BDB6-37F7D1B69356}" xr6:coauthVersionLast="45" xr6:coauthVersionMax="45" xr10:uidLastSave="{00000000-0000-0000-0000-000000000000}"/>
  <bookViews>
    <workbookView xWindow="480" yWindow="460" windowWidth="28200" windowHeight="16120" firstSheet="6" activeTab="6" xr2:uid="{00000000-000D-0000-FFFF-FFFF00000000}"/>
  </bookViews>
  <sheets>
    <sheet name="Жимовое двоеборье" sheetId="35" r:id="rId1"/>
    <sheet name="Пауэрспорт Профессионалы" sheetId="26" r:id="rId2"/>
    <sheet name="Пауэрспорт Любители" sheetId="25" r:id="rId3"/>
    <sheet name="Бицепс Профессионалы" sheetId="24" r:id="rId4"/>
    <sheet name="Бицепс Любители" sheetId="23" r:id="rId5"/>
    <sheet name="ПРО тяга б.э." sheetId="18" r:id="rId6"/>
    <sheet name="Люб. тяга б.э." sheetId="17" r:id="rId7"/>
    <sheet name="ПРО жим софт мн.петельная" sheetId="15" r:id="rId8"/>
    <sheet name="ПРО жим софт 1 петельная" sheetId="14" r:id="rId9"/>
    <sheet name="Люб. жим 1 петельная" sheetId="13" r:id="rId10"/>
    <sheet name="ПРО жим б.э." sheetId="12" r:id="rId11"/>
    <sheet name="Люб. жим б.э." sheetId="11" r:id="rId12"/>
    <sheet name="ПРО Военный жим" sheetId="10" r:id="rId13"/>
    <sheet name="Люб. Военный жим" sheetId="9" r:id="rId14"/>
    <sheet name="ПРО ПЛ. б.э." sheetId="8" r:id="rId15"/>
    <sheet name="Люб. ПЛ. б.э." sheetId="7" r:id="rId16"/>
  </sheets>
  <calcPr calcId="125725" refMode="R1C1" calcCompleted="0"/>
</workbook>
</file>

<file path=xl/calcChain.xml><?xml version="1.0" encoding="utf-8"?>
<calcChain xmlns="http://schemas.openxmlformats.org/spreadsheetml/2006/main">
  <c r="T10" i="8" l="1"/>
  <c r="S10" i="8"/>
  <c r="S11" i="8"/>
  <c r="T11" i="8"/>
  <c r="S12" i="8"/>
  <c r="T12" i="8"/>
  <c r="P15" i="26"/>
  <c r="O15" i="26"/>
  <c r="P14" i="26"/>
  <c r="O14" i="26"/>
  <c r="P11" i="26"/>
  <c r="O11" i="26"/>
  <c r="P10" i="26"/>
  <c r="O10" i="26"/>
  <c r="P7" i="26"/>
  <c r="O7" i="26"/>
  <c r="P6" i="26"/>
  <c r="O6" i="26"/>
  <c r="P11" i="25"/>
  <c r="O11" i="25"/>
  <c r="P8" i="25"/>
  <c r="O8" i="25"/>
  <c r="P7" i="25"/>
  <c r="O7" i="25"/>
  <c r="P6" i="25"/>
  <c r="O6" i="25"/>
  <c r="L20" i="24"/>
  <c r="K20" i="24"/>
  <c r="L17" i="24"/>
  <c r="K17" i="24"/>
  <c r="L14" i="24"/>
  <c r="K14" i="24"/>
  <c r="L13" i="24"/>
  <c r="K13" i="24"/>
  <c r="L12" i="24"/>
  <c r="K12" i="24"/>
  <c r="L9" i="24"/>
  <c r="K9" i="24"/>
  <c r="L6" i="24"/>
  <c r="K6" i="24"/>
  <c r="L27" i="23"/>
  <c r="K27" i="23"/>
  <c r="L24" i="23"/>
  <c r="K24" i="23"/>
  <c r="L21" i="23"/>
  <c r="K21" i="23"/>
  <c r="L20" i="23"/>
  <c r="K20" i="23"/>
  <c r="L17" i="23"/>
  <c r="K17" i="23"/>
  <c r="L16" i="23"/>
  <c r="K16" i="23"/>
  <c r="L15" i="23"/>
  <c r="K15" i="23"/>
  <c r="L14" i="23"/>
  <c r="K14" i="23"/>
  <c r="L11" i="23"/>
  <c r="K11" i="23"/>
  <c r="L8" i="23"/>
  <c r="K8" i="23"/>
  <c r="L7" i="23"/>
  <c r="K7" i="23"/>
  <c r="L6" i="23"/>
  <c r="K6" i="23"/>
  <c r="L20" i="18"/>
  <c r="K20" i="18"/>
  <c r="L17" i="18"/>
  <c r="K17" i="18"/>
  <c r="L16" i="18"/>
  <c r="K16" i="18"/>
  <c r="L15" i="18"/>
  <c r="K15" i="18"/>
  <c r="L12" i="18"/>
  <c r="K12" i="18"/>
  <c r="L9" i="18"/>
  <c r="K9" i="18"/>
  <c r="L6" i="18"/>
  <c r="K6" i="18"/>
  <c r="L17" i="17"/>
  <c r="K17" i="17"/>
  <c r="L14" i="17"/>
  <c r="K14" i="17"/>
  <c r="L11" i="17"/>
  <c r="K11" i="17"/>
  <c r="L10" i="17"/>
  <c r="K10" i="17"/>
  <c r="L9" i="17"/>
  <c r="K9" i="17"/>
  <c r="L6" i="17"/>
  <c r="K6" i="17"/>
  <c r="L6" i="15"/>
  <c r="K6" i="15"/>
  <c r="L9" i="14"/>
  <c r="K9" i="14"/>
  <c r="L6" i="14"/>
  <c r="K6" i="14"/>
  <c r="L6" i="13"/>
  <c r="K6" i="13"/>
  <c r="L20" i="12"/>
  <c r="K20" i="12"/>
  <c r="L17" i="12"/>
  <c r="K17" i="12"/>
  <c r="L16" i="12"/>
  <c r="K16" i="12"/>
  <c r="L13" i="12"/>
  <c r="K13" i="12"/>
  <c r="L10" i="12"/>
  <c r="K10" i="12"/>
  <c r="L7" i="12"/>
  <c r="K7" i="12"/>
  <c r="L6" i="12"/>
  <c r="K6" i="12"/>
  <c r="L38" i="11"/>
  <c r="K38" i="11"/>
  <c r="L35" i="11"/>
  <c r="K35" i="11"/>
  <c r="L34" i="11"/>
  <c r="K34" i="11"/>
  <c r="L31" i="11"/>
  <c r="K31" i="11"/>
  <c r="L28" i="11"/>
  <c r="K28" i="11"/>
  <c r="L27" i="11"/>
  <c r="K27" i="11"/>
  <c r="L24" i="11"/>
  <c r="K24" i="11"/>
  <c r="L23" i="11"/>
  <c r="K23" i="11"/>
  <c r="L20" i="11"/>
  <c r="K20" i="11"/>
  <c r="L17" i="11"/>
  <c r="K17" i="11"/>
  <c r="L16" i="11"/>
  <c r="K16" i="11"/>
  <c r="L13" i="11"/>
  <c r="K13" i="11"/>
  <c r="L10" i="11"/>
  <c r="K10" i="11"/>
  <c r="L9" i="11"/>
  <c r="K9" i="11"/>
  <c r="L6" i="11"/>
  <c r="K6" i="11"/>
  <c r="L12" i="10"/>
  <c r="K12" i="10"/>
  <c r="L9" i="10"/>
  <c r="K9" i="10"/>
  <c r="L6" i="10"/>
  <c r="K6" i="10"/>
  <c r="L15" i="9"/>
  <c r="K15" i="9"/>
  <c r="L12" i="9"/>
  <c r="K12" i="9"/>
  <c r="L9" i="9"/>
  <c r="K9" i="9"/>
  <c r="L6" i="9"/>
  <c r="K6" i="9"/>
  <c r="T9" i="8"/>
  <c r="S9" i="8"/>
  <c r="T6" i="8"/>
  <c r="S6" i="8"/>
  <c r="T16" i="7"/>
  <c r="S16" i="7"/>
  <c r="T13" i="7"/>
  <c r="S13" i="7"/>
  <c r="T12" i="7"/>
  <c r="S12" i="7"/>
  <c r="T9" i="7"/>
  <c r="S9" i="7"/>
  <c r="T6" i="7"/>
  <c r="S6" i="7"/>
</calcChain>
</file>

<file path=xl/sharedStrings.xml><?xml version="1.0" encoding="utf-8"?>
<sst xmlns="http://schemas.openxmlformats.org/spreadsheetml/2006/main" count="2113" uniqueCount="635">
  <si>
    <t>ФИО</t>
  </si>
  <si>
    <t>Сумма</t>
  </si>
  <si>
    <t>Тренер</t>
  </si>
  <si>
    <t>Очки</t>
  </si>
  <si>
    <t>Команда</t>
  </si>
  <si>
    <t>Рек</t>
  </si>
  <si>
    <t>Собственный 
Вес</t>
  </si>
  <si>
    <t>Город/Область</t>
  </si>
  <si>
    <t>Приседание</t>
  </si>
  <si>
    <t>Жим лёжа</t>
  </si>
  <si>
    <t>Становая тяга</t>
  </si>
  <si>
    <t>ВЕСОВАЯ КАТЕГОРИЯ   110</t>
  </si>
  <si>
    <t>Багаутдинов Станислав</t>
  </si>
  <si>
    <t>-. Багаутдинов Станислав</t>
  </si>
  <si>
    <t>Открытая (01.06.1985)/34</t>
  </si>
  <si>
    <t>108,80</t>
  </si>
  <si>
    <t xml:space="preserve">Стальное звено </t>
  </si>
  <si>
    <t xml:space="preserve">Орша/ </t>
  </si>
  <si>
    <t>210,0</t>
  </si>
  <si>
    <t>220,0</t>
  </si>
  <si>
    <t>170,0</t>
  </si>
  <si>
    <t>177,5</t>
  </si>
  <si>
    <t>180,0</t>
  </si>
  <si>
    <t>230,0</t>
  </si>
  <si>
    <t xml:space="preserve">Мацур В.М. </t>
  </si>
  <si>
    <t xml:space="preserve">Абсолютный зачёт </t>
  </si>
  <si>
    <t>мастерский турнир "ЗИМНИЙ ШТОРМ 2"
Любители пауэрлифтинг без экипировки
Воронеж/Воронежская область 15 - 16 февраля 2020 г.</t>
  </si>
  <si>
    <t>ВЕСОВАЯ КАТЕГОРИЯ   75</t>
  </si>
  <si>
    <t>Зубарев Андрей</t>
  </si>
  <si>
    <t>1. Зубарев Андрей</t>
  </si>
  <si>
    <t>Открытая (06.01.1985)/35</t>
  </si>
  <si>
    <t>74,40</t>
  </si>
  <si>
    <t xml:space="preserve">Сталь Белогорья </t>
  </si>
  <si>
    <t xml:space="preserve">Белгород/Белгородская область </t>
  </si>
  <si>
    <t>140,0</t>
  </si>
  <si>
    <t>150,0</t>
  </si>
  <si>
    <t>160,0</t>
  </si>
  <si>
    <t>130,0</t>
  </si>
  <si>
    <t>142,5</t>
  </si>
  <si>
    <t>175,0</t>
  </si>
  <si>
    <t xml:space="preserve">Рядинский Д.Ю. </t>
  </si>
  <si>
    <t>ВЕСОВАЯ КАТЕГОРИЯ   82.5</t>
  </si>
  <si>
    <t>Хазыков Руслан</t>
  </si>
  <si>
    <t>1. Хазыков Руслан</t>
  </si>
  <si>
    <t>Открытая (27.02.1985)/34</t>
  </si>
  <si>
    <t>81,90</t>
  </si>
  <si>
    <t xml:space="preserve">Губкин/Белгородская область </t>
  </si>
  <si>
    <t>100,0</t>
  </si>
  <si>
    <t>110,0</t>
  </si>
  <si>
    <t>120,0</t>
  </si>
  <si>
    <t>200,0</t>
  </si>
  <si>
    <t>215,0</t>
  </si>
  <si>
    <t xml:space="preserve">Тищенко Александр </t>
  </si>
  <si>
    <t>ВЕСОВАЯ КАТЕГОРИЯ   90</t>
  </si>
  <si>
    <t>Горач Кирилл</t>
  </si>
  <si>
    <t>1. Горач Кирилл</t>
  </si>
  <si>
    <t>Юноши 16 - 17 (20.02.2003)/16</t>
  </si>
  <si>
    <t>86,50</t>
  </si>
  <si>
    <t xml:space="preserve">Вольные стрелки </t>
  </si>
  <si>
    <t xml:space="preserve">Бутурлиновка/Воронежская область </t>
  </si>
  <si>
    <t>125,0</t>
  </si>
  <si>
    <t>127,5</t>
  </si>
  <si>
    <t>75,0</t>
  </si>
  <si>
    <t>80,0</t>
  </si>
  <si>
    <t>82,5</t>
  </si>
  <si>
    <t>155,0</t>
  </si>
  <si>
    <t>157,5</t>
  </si>
  <si>
    <t xml:space="preserve">Миляев Дмитрий </t>
  </si>
  <si>
    <t>Шапин Тимофей</t>
  </si>
  <si>
    <t>1. Шапин Тимофей</t>
  </si>
  <si>
    <t>Юниоры 20 - 23 (08.01.1998)/22</t>
  </si>
  <si>
    <t>87,30</t>
  </si>
  <si>
    <t xml:space="preserve">Богучар/Воронежская область </t>
  </si>
  <si>
    <t>190,0</t>
  </si>
  <si>
    <t>205,0</t>
  </si>
  <si>
    <t>135,0</t>
  </si>
  <si>
    <t>240,0</t>
  </si>
  <si>
    <t>245,0</t>
  </si>
  <si>
    <t xml:space="preserve">Карпов Ф.Н. </t>
  </si>
  <si>
    <t>ВЕСОВАЯ КАТЕГОРИЯ   100</t>
  </si>
  <si>
    <t>Ярыжев Амерхан</t>
  </si>
  <si>
    <t>1. Ярыжев Амерхан</t>
  </si>
  <si>
    <t>Мастера 40 - 44 (22.01.1979)/41</t>
  </si>
  <si>
    <t>93,80</t>
  </si>
  <si>
    <t xml:space="preserve">лично </t>
  </si>
  <si>
    <t xml:space="preserve">Карабулак/Ингушетия республика </t>
  </si>
  <si>
    <t>165,0</t>
  </si>
  <si>
    <t>235,0</t>
  </si>
  <si>
    <t xml:space="preserve">Оздоев Тимур </t>
  </si>
  <si>
    <t xml:space="preserve">Мужчины </t>
  </si>
  <si>
    <t xml:space="preserve">Юноши </t>
  </si>
  <si>
    <t xml:space="preserve">ФИО </t>
  </si>
  <si>
    <t xml:space="preserve">Возрастная группа </t>
  </si>
  <si>
    <t xml:space="preserve">Весовая </t>
  </si>
  <si>
    <t xml:space="preserve">Сумма </t>
  </si>
  <si>
    <t xml:space="preserve">Shv/Mel </t>
  </si>
  <si>
    <t xml:space="preserve">Юноши 16 - 17 </t>
  </si>
  <si>
    <t>90</t>
  </si>
  <si>
    <t>367,5</t>
  </si>
  <si>
    <t>249,1650</t>
  </si>
  <si>
    <t xml:space="preserve">Юниоры </t>
  </si>
  <si>
    <t xml:space="preserve">Юниоры 20 - 23 </t>
  </si>
  <si>
    <t>580,0</t>
  </si>
  <si>
    <t>349,4297</t>
  </si>
  <si>
    <t xml:space="preserve">Открытая </t>
  </si>
  <si>
    <t>75</t>
  </si>
  <si>
    <t>470,0</t>
  </si>
  <si>
    <t>314,2890</t>
  </si>
  <si>
    <t>82.5</t>
  </si>
  <si>
    <t>465,0</t>
  </si>
  <si>
    <t>289,4160</t>
  </si>
  <si>
    <t xml:space="preserve">Мастера </t>
  </si>
  <si>
    <t xml:space="preserve">Мастера 40 - 44 </t>
  </si>
  <si>
    <t>100</t>
  </si>
  <si>
    <t>600,0</t>
  </si>
  <si>
    <t>344,0490</t>
  </si>
  <si>
    <t xml:space="preserve">Командное первенство </t>
  </si>
  <si>
    <t xml:space="preserve">Команда </t>
  </si>
  <si>
    <t xml:space="preserve">Очки </t>
  </si>
  <si>
    <t xml:space="preserve">Участники </t>
  </si>
  <si>
    <t xml:space="preserve">24(12+12) </t>
  </si>
  <si>
    <t xml:space="preserve">Зубарев Андрей, Хазыков Руслан </t>
  </si>
  <si>
    <t xml:space="preserve">12(12) </t>
  </si>
  <si>
    <t xml:space="preserve">Горач Кирилл </t>
  </si>
  <si>
    <t xml:space="preserve">Шапин Тимофей </t>
  </si>
  <si>
    <t>мастерский турнир "ЗИМНИЙ ШТОРМ 2"
ПРО пауэрлифтинг без экипировки
Воронеж/Воронежская область 15 - 16 февраля 2020 г.</t>
  </si>
  <si>
    <t>Селиверстов Александр</t>
  </si>
  <si>
    <t>1. Селиверстов Александр</t>
  </si>
  <si>
    <t>Мастера 65 - 69 (21.02.1954)/65</t>
  </si>
  <si>
    <t>100,00</t>
  </si>
  <si>
    <t xml:space="preserve">Воронеж/Воронежская область </t>
  </si>
  <si>
    <t>105,0</t>
  </si>
  <si>
    <t>0,0</t>
  </si>
  <si>
    <t>225,0</t>
  </si>
  <si>
    <t xml:space="preserve">Самостоятельно </t>
  </si>
  <si>
    <t>Меркулов Виталий</t>
  </si>
  <si>
    <t>1. Меркулов Виталий</t>
  </si>
  <si>
    <t>Открытая (11.07.1990)/29</t>
  </si>
  <si>
    <t>110,00</t>
  </si>
  <si>
    <t xml:space="preserve">Курчатов/Курская область </t>
  </si>
  <si>
    <t>250,0</t>
  </si>
  <si>
    <t>280,0</t>
  </si>
  <si>
    <t>290,0</t>
  </si>
  <si>
    <t>300,0</t>
  </si>
  <si>
    <t>Бондаренко Евгений</t>
  </si>
  <si>
    <t>-. Бондаренко Евгений</t>
  </si>
  <si>
    <t>Открытая (26.01.1990)/30</t>
  </si>
  <si>
    <t>107,50</t>
  </si>
  <si>
    <t xml:space="preserve">Алексеевка/Белгородская область </t>
  </si>
  <si>
    <t>260,0</t>
  </si>
  <si>
    <t>315,0</t>
  </si>
  <si>
    <t xml:space="preserve">Богатченко Андрей </t>
  </si>
  <si>
    <t>Каширин Иван</t>
  </si>
  <si>
    <t>1. Каширин Иван</t>
  </si>
  <si>
    <t>Мастера 40 - 44 (01.01.1979)/41</t>
  </si>
  <si>
    <t xml:space="preserve">Могилев/ </t>
  </si>
  <si>
    <t>185,0</t>
  </si>
  <si>
    <t>110</t>
  </si>
  <si>
    <t>715,0</t>
  </si>
  <si>
    <t>383,5975</t>
  </si>
  <si>
    <t xml:space="preserve">Мастера 65 - 69 </t>
  </si>
  <si>
    <t>550,0</t>
  </si>
  <si>
    <t>585,0240</t>
  </si>
  <si>
    <t>545,0</t>
  </si>
  <si>
    <t>293,2697</t>
  </si>
  <si>
    <t xml:space="preserve">Каширин Иван, Селиверстов Александр </t>
  </si>
  <si>
    <t xml:space="preserve">Меркулов Виталий </t>
  </si>
  <si>
    <t>мастерский турнир "ЗИМНИЙ ШТОРМ 2"
Любители военный жим
Воронеж/Воронежская область 15 - 16 февраля 2020 г.</t>
  </si>
  <si>
    <t>ВЕСОВАЯ КАТЕГОРИЯ   67.5</t>
  </si>
  <si>
    <t>Ахрамейко Виктория</t>
  </si>
  <si>
    <t>1. Ахрамейко Виктория</t>
  </si>
  <si>
    <t>Открытая (30.05.1991)/28</t>
  </si>
  <si>
    <t>66,80</t>
  </si>
  <si>
    <t>50,0</t>
  </si>
  <si>
    <t>52,5</t>
  </si>
  <si>
    <t xml:space="preserve">Дмитриев Игорь </t>
  </si>
  <si>
    <t>Малышев Евгений</t>
  </si>
  <si>
    <t>1. Малышев Евгений</t>
  </si>
  <si>
    <t>Мастера 45 - 49 (02.12.1972)/47</t>
  </si>
  <si>
    <t>79,10</t>
  </si>
  <si>
    <t>Костюков Сергей</t>
  </si>
  <si>
    <t>1. Костюков Сергей</t>
  </si>
  <si>
    <t>Юниоры 20 - 23 (16.08.1999)/20</t>
  </si>
  <si>
    <t>85,50</t>
  </si>
  <si>
    <t>115,0</t>
  </si>
  <si>
    <t>Гороховцев Олег</t>
  </si>
  <si>
    <t>1. Гороховцев Олег</t>
  </si>
  <si>
    <t>Мастера 45 - 49 (29.12.1971)/48</t>
  </si>
  <si>
    <t>93,60</t>
  </si>
  <si>
    <t>122,5</t>
  </si>
  <si>
    <t xml:space="preserve">Женщины </t>
  </si>
  <si>
    <t>67.5</t>
  </si>
  <si>
    <t>41,2755</t>
  </si>
  <si>
    <t>77,8294</t>
  </si>
  <si>
    <t xml:space="preserve">Мастера 45 - 49 </t>
  </si>
  <si>
    <t>88,8566</t>
  </si>
  <si>
    <t>79,9074</t>
  </si>
  <si>
    <t xml:space="preserve">36(12+12+12) </t>
  </si>
  <si>
    <t xml:space="preserve">Гороховцев Олег, Малышев Евгений, Ахрамейко Виктория </t>
  </si>
  <si>
    <t xml:space="preserve">Костюков Сергей </t>
  </si>
  <si>
    <t>Результат</t>
  </si>
  <si>
    <t>мастерский турнир "ЗИМНИЙ ШТОРМ 2"
ПРО военный жим
Воронеж/Воронежская область 15 - 16 февраля 2020 г.</t>
  </si>
  <si>
    <t>Ревковский Андрей</t>
  </si>
  <si>
    <t>1. Ревковский Андрей</t>
  </si>
  <si>
    <t>Открытая (04.06.1986)/33</t>
  </si>
  <si>
    <t>98,00</t>
  </si>
  <si>
    <t>112,5</t>
  </si>
  <si>
    <t>117,5</t>
  </si>
  <si>
    <t>Мацур Виктор</t>
  </si>
  <si>
    <t>1. Мацур Виктор</t>
  </si>
  <si>
    <t>Мастера 50 - 54 (03.06.1965)/54</t>
  </si>
  <si>
    <t>ВЕСОВАЯ КАТЕГОРИЯ   125</t>
  </si>
  <si>
    <t>Агарков Сергей</t>
  </si>
  <si>
    <t>1. Агарков Сергей</t>
  </si>
  <si>
    <t>Мастера 45 - 49 (02.06.1972)/47</t>
  </si>
  <si>
    <t>123,50</t>
  </si>
  <si>
    <t>65,6942</t>
  </si>
  <si>
    <t xml:space="preserve">Мастера 50 - 54 </t>
  </si>
  <si>
    <t>121,3026</t>
  </si>
  <si>
    <t>125</t>
  </si>
  <si>
    <t>91,3960</t>
  </si>
  <si>
    <t xml:space="preserve">Мацур Виктор, Агарков Сергей </t>
  </si>
  <si>
    <t xml:space="preserve">Ревковский Андрей </t>
  </si>
  <si>
    <t>мастерский турнир "ЗИМНИЙ ШТОРМ 2"
Любители жим лежа без экипировки
Воронеж/Воронежская область 15 - 16 февраля 2020 г.</t>
  </si>
  <si>
    <t>ВЕСОВАЯ КАТЕГОРИЯ   60</t>
  </si>
  <si>
    <t>Кретинина Анна</t>
  </si>
  <si>
    <t>1. Кретинина Анна</t>
  </si>
  <si>
    <t>Открытая (27.08.1989)/30</t>
  </si>
  <si>
    <t>59,40</t>
  </si>
  <si>
    <t>60,0</t>
  </si>
  <si>
    <t>65,0</t>
  </si>
  <si>
    <t xml:space="preserve">И.Н.Дмитриев </t>
  </si>
  <si>
    <t>Петренко Александр</t>
  </si>
  <si>
    <t>1. Петренко Александр</t>
  </si>
  <si>
    <t>Юноши 0-13 (25.09.2006)/13</t>
  </si>
  <si>
    <t>60,00</t>
  </si>
  <si>
    <t xml:space="preserve">F*GYM </t>
  </si>
  <si>
    <t xml:space="preserve">Старый Оскол/Белгородская область </t>
  </si>
  <si>
    <t>62,5</t>
  </si>
  <si>
    <t xml:space="preserve">Фэшн Дмитрий </t>
  </si>
  <si>
    <t>Открытая (25.09.2006)/13</t>
  </si>
  <si>
    <t>Вычегжанин Кирилл</t>
  </si>
  <si>
    <t>1. Вычегжанин Кирилл</t>
  </si>
  <si>
    <t>Юниоры 20 - 23 (16.01.2000)/20</t>
  </si>
  <si>
    <t>62,50</t>
  </si>
  <si>
    <t>95,0</t>
  </si>
  <si>
    <t>102,5</t>
  </si>
  <si>
    <t>75,00</t>
  </si>
  <si>
    <t>Чеботарев Виталий</t>
  </si>
  <si>
    <t>1. Чеботарев Виталий</t>
  </si>
  <si>
    <t>Мастера 55 - 59 (02.09.1960)/59</t>
  </si>
  <si>
    <t>73,50</t>
  </si>
  <si>
    <t>Сасонский Владислав</t>
  </si>
  <si>
    <t>1. Сасонский Владислав</t>
  </si>
  <si>
    <t>Открытая (08.06.1994)/25</t>
  </si>
  <si>
    <t>79,70</t>
  </si>
  <si>
    <t xml:space="preserve">Селин В.С </t>
  </si>
  <si>
    <t>Гречишников Геннадий</t>
  </si>
  <si>
    <t>1. Гречишников Геннадий</t>
  </si>
  <si>
    <t>Открытая (18.11.1986)/33</t>
  </si>
  <si>
    <t>85,20</t>
  </si>
  <si>
    <t>145,0</t>
  </si>
  <si>
    <t>Лисицин Павел</t>
  </si>
  <si>
    <t>1. Лисицин Павел</t>
  </si>
  <si>
    <t>Мастера 40 - 44 (25.12.1979)/40</t>
  </si>
  <si>
    <t>90,00</t>
  </si>
  <si>
    <t xml:space="preserve">Лиски/Воронежская область </t>
  </si>
  <si>
    <t>132,5</t>
  </si>
  <si>
    <t xml:space="preserve">Д.В.Гуньков </t>
  </si>
  <si>
    <t>-. Горбачев Александр</t>
  </si>
  <si>
    <t>Открытая (27.04.1988)/31</t>
  </si>
  <si>
    <t>97,30</t>
  </si>
  <si>
    <t xml:space="preserve">Дмитриев/Курская область </t>
  </si>
  <si>
    <t>162,5</t>
  </si>
  <si>
    <t>Серебряков Олег</t>
  </si>
  <si>
    <t>1. Серебряков Олег</t>
  </si>
  <si>
    <t>Мастера 40 - 44 (03.11.1978)/41</t>
  </si>
  <si>
    <t>102,70</t>
  </si>
  <si>
    <t xml:space="preserve">Борисоглебск/Воронежская область </t>
  </si>
  <si>
    <t>Сотников Александр</t>
  </si>
  <si>
    <t>1. Сотников Александр</t>
  </si>
  <si>
    <t>Юноши 16 - 17 (29.05.2003)/16</t>
  </si>
  <si>
    <t>124,00</t>
  </si>
  <si>
    <t>85,0</t>
  </si>
  <si>
    <t>90,0</t>
  </si>
  <si>
    <t>Ненашев Федор</t>
  </si>
  <si>
    <t>1. Ненашев Федор</t>
  </si>
  <si>
    <t>Открытая (24.10.1988)/31</t>
  </si>
  <si>
    <t>118,40</t>
  </si>
  <si>
    <t xml:space="preserve">Урюпинск/Волгоградская область </t>
  </si>
  <si>
    <t>182,5</t>
  </si>
  <si>
    <t>ВЕСОВАЯ КАТЕГОРИЯ   140+</t>
  </si>
  <si>
    <t>Миляев Дмитрий</t>
  </si>
  <si>
    <t>1. Миляев Дмитрий</t>
  </si>
  <si>
    <t>Открытая (11.06.1993)/26</t>
  </si>
  <si>
    <t>144,00</t>
  </si>
  <si>
    <t>227,5</t>
  </si>
  <si>
    <t xml:space="preserve">Ю.С. Стребков </t>
  </si>
  <si>
    <t>60</t>
  </si>
  <si>
    <t>52,0920</t>
  </si>
  <si>
    <t xml:space="preserve">Юноши 0-13 </t>
  </si>
  <si>
    <t>59,9846</t>
  </si>
  <si>
    <t>50,1765</t>
  </si>
  <si>
    <t>80,3606</t>
  </si>
  <si>
    <t>140+</t>
  </si>
  <si>
    <t>109,8020</t>
  </si>
  <si>
    <t>96,4330</t>
  </si>
  <si>
    <t>93,9145</t>
  </si>
  <si>
    <t>88,8580</t>
  </si>
  <si>
    <t>86,9310</t>
  </si>
  <si>
    <t>48,7680</t>
  </si>
  <si>
    <t xml:space="preserve">Мастера 55 - 59 </t>
  </si>
  <si>
    <t>112,7246</t>
  </si>
  <si>
    <t>94,6135</t>
  </si>
  <si>
    <t>76,0890</t>
  </si>
  <si>
    <t>57,7232</t>
  </si>
  <si>
    <t xml:space="preserve">48(12+12+12+12) </t>
  </si>
  <si>
    <t xml:space="preserve">Лисицин Павел, Чеботарев Виталий, Вычегжанин Кирилл, Кретинина Анна </t>
  </si>
  <si>
    <t xml:space="preserve">Сотников Александр, Петренко Александр, Петренко Александр </t>
  </si>
  <si>
    <t xml:space="preserve">Зубарев Андрей </t>
  </si>
  <si>
    <t>мастерский турнир "ЗИМНИЙ ШТОРМ 2"
ПРО жим лежа без экипировки
Воронеж/Воронежская область 15 - 16 февраля 2020 г.</t>
  </si>
  <si>
    <t>ВЕСОВАЯ КАТЕГОРИЯ   52</t>
  </si>
  <si>
    <t>Хазыков Кирилл</t>
  </si>
  <si>
    <t>1. Хазыков Кирилл</t>
  </si>
  <si>
    <t>Юноши 0-13 (06.05.2008)/11</t>
  </si>
  <si>
    <t>37,50</t>
  </si>
  <si>
    <t>20,0</t>
  </si>
  <si>
    <t>30,0</t>
  </si>
  <si>
    <t>35,0</t>
  </si>
  <si>
    <t xml:space="preserve">Хазыков Руслан </t>
  </si>
  <si>
    <t>Открытая (06.05.2008)/11</t>
  </si>
  <si>
    <t>Берестовой Владислав</t>
  </si>
  <si>
    <t>1. Берестовой Владислав</t>
  </si>
  <si>
    <t>Открытая (19.08.1988)/31</t>
  </si>
  <si>
    <t>80,50</t>
  </si>
  <si>
    <t>1. Багаутдинов Станислав</t>
  </si>
  <si>
    <t>108,00</t>
  </si>
  <si>
    <t>Кузнецов Александр</t>
  </si>
  <si>
    <t>1. Кузнецов Александр</t>
  </si>
  <si>
    <t>Открытая (13.12.1983)/36</t>
  </si>
  <si>
    <t>114,80</t>
  </si>
  <si>
    <t xml:space="preserve">Лебедянь/Липецкая область </t>
  </si>
  <si>
    <t xml:space="preserve">Беглов Ю.М. </t>
  </si>
  <si>
    <t>Дальниковский Дмитрий</t>
  </si>
  <si>
    <t>2. Дальниковский Дмитрий</t>
  </si>
  <si>
    <t>Открытая (12.10.1982)/37</t>
  </si>
  <si>
    <t>121,00</t>
  </si>
  <si>
    <t xml:space="preserve">Остапенко Илья </t>
  </si>
  <si>
    <t>Дмитриев Игорь</t>
  </si>
  <si>
    <t>1. Дмитриев Игорь</t>
  </si>
  <si>
    <t>Мастера 45 - 49 (18.11.1973)/46</t>
  </si>
  <si>
    <t>142,90</t>
  </si>
  <si>
    <t>52</t>
  </si>
  <si>
    <t>48,4608</t>
  </si>
  <si>
    <t>97,0380</t>
  </si>
  <si>
    <t>95,6880</t>
  </si>
  <si>
    <t>94,5150</t>
  </si>
  <si>
    <t>89,4200</t>
  </si>
  <si>
    <t>39,3990</t>
  </si>
  <si>
    <t>131,0337</t>
  </si>
  <si>
    <t xml:space="preserve">Кузнецов Александр, Багаутдинов Станислав </t>
  </si>
  <si>
    <t xml:space="preserve">Хазыков Кирилл, Хазыков Кирилл </t>
  </si>
  <si>
    <t>мастерский турнир "ЗИМНИЙ ШТОРМ 2"
Любители жим лежа в Софт экипировка однопетельная
Воронеж/Воронежская область 15 - 16 февраля 2020 г.</t>
  </si>
  <si>
    <t>Неретин Сергей</t>
  </si>
  <si>
    <t>1. Неретин Сергей</t>
  </si>
  <si>
    <t>Открытая (15.10.1993)/26</t>
  </si>
  <si>
    <t>97,5360</t>
  </si>
  <si>
    <t xml:space="preserve">Неретин Сергей </t>
  </si>
  <si>
    <t>мастерский турнир "ЗИМНИЙ ШТОРМ 2"
ПРО жим лежа Софт экипировка однопетельная
Воронеж/Воронежская область 15 - 16 февраля 2020 г.</t>
  </si>
  <si>
    <t>Макарова Елена</t>
  </si>
  <si>
    <t>1. Макарова Елена</t>
  </si>
  <si>
    <t>Мастера 55 - 59 (08.08.1962)/57</t>
  </si>
  <si>
    <t>64,60</t>
  </si>
  <si>
    <t xml:space="preserve">Липецк/Липецкая область </t>
  </si>
  <si>
    <t xml:space="preserve">Внуков Олег </t>
  </si>
  <si>
    <t>Шевченко Сергей</t>
  </si>
  <si>
    <t>1. Шевченко Сергей</t>
  </si>
  <si>
    <t>Открытая (02.09.1981)/38</t>
  </si>
  <si>
    <t>87,10</t>
  </si>
  <si>
    <t>155,6420</t>
  </si>
  <si>
    <t>107,5140</t>
  </si>
  <si>
    <t xml:space="preserve">Шевченко Сергей </t>
  </si>
  <si>
    <t>мастерский турнир "ЗИМНИЙ ШТОРМ 2"
ПРО жим лежа в Софт экипировка многопетельная
Воронеж/Воронежская область 15 - 16 февраля 2020 г.</t>
  </si>
  <si>
    <t>123,60</t>
  </si>
  <si>
    <t>159,9125</t>
  </si>
  <si>
    <t xml:space="preserve">Агарков Сергей </t>
  </si>
  <si>
    <t>мастерский турнир "ЗИМНИЙ ШТОРМ 2"
Любители становая тяга без экипировки
Воронеж/Воронежская область 15 - 16 февраля 2020 г.</t>
  </si>
  <si>
    <t>Луценко Анна</t>
  </si>
  <si>
    <t>1. Луценко Анна</t>
  </si>
  <si>
    <t>Юниорки 20 - 23 (07.04.1998)/21</t>
  </si>
  <si>
    <t>58,40</t>
  </si>
  <si>
    <t xml:space="preserve">Капачев Алексей </t>
  </si>
  <si>
    <t>Мешкова Елена</t>
  </si>
  <si>
    <t>1. Мешкова Елена</t>
  </si>
  <si>
    <t>Открытая (11.09.1973)/46</t>
  </si>
  <si>
    <t>64,70</t>
  </si>
  <si>
    <t>152,5</t>
  </si>
  <si>
    <t xml:space="preserve">Сергей Шевченко </t>
  </si>
  <si>
    <t>Кочетова Светлана</t>
  </si>
  <si>
    <t>2. Кочетова Светлана</t>
  </si>
  <si>
    <t>Открытая (14.02.1991)/29</t>
  </si>
  <si>
    <t>66,00</t>
  </si>
  <si>
    <t xml:space="preserve">Стальное </t>
  </si>
  <si>
    <t xml:space="preserve">Кочетов Сергей Петрович </t>
  </si>
  <si>
    <t>Мастера 45 - 49 (11.09.1973)/46</t>
  </si>
  <si>
    <t>Щербинина Елена</t>
  </si>
  <si>
    <t>1. Щербинина Елена</t>
  </si>
  <si>
    <t>Мастера 55 - 59 (04.11.1961)/58</t>
  </si>
  <si>
    <t>74,50</t>
  </si>
  <si>
    <t xml:space="preserve">Смостоятельно </t>
  </si>
  <si>
    <t>Гуньков Дмитрий</t>
  </si>
  <si>
    <t>1. Гуньков Дмитрий</t>
  </si>
  <si>
    <t>Мастера 40 - 44 (06.09.1976)/43</t>
  </si>
  <si>
    <t>71,80</t>
  </si>
  <si>
    <t>195,0</t>
  </si>
  <si>
    <t xml:space="preserve">Юниорки </t>
  </si>
  <si>
    <t>98,8145</t>
  </si>
  <si>
    <t>123,1971</t>
  </si>
  <si>
    <t>115,1735</t>
  </si>
  <si>
    <t>147,5475</t>
  </si>
  <si>
    <t>131,6977</t>
  </si>
  <si>
    <t>136,6146</t>
  </si>
  <si>
    <t xml:space="preserve">Щербинина Елена, Гуньков Дмитрий </t>
  </si>
  <si>
    <t xml:space="preserve">9(9) </t>
  </si>
  <si>
    <t xml:space="preserve">Кочетова Светлана </t>
  </si>
  <si>
    <t>мастерский турнир "ЗИМНИЙ ШТОРМ 2"
ПРО становая тяга без экипировки
Воронеж/Воронежская область 15 - 16 февраля 2020 г.</t>
  </si>
  <si>
    <t>Грачев Николай</t>
  </si>
  <si>
    <t>1. Грачев Николай</t>
  </si>
  <si>
    <t>Мастера 60 - 64 (16.04.1956)/63</t>
  </si>
  <si>
    <t>50,90</t>
  </si>
  <si>
    <t xml:space="preserve">Кузнецов Юрий </t>
  </si>
  <si>
    <t>Максимов Андрей</t>
  </si>
  <si>
    <t>1. Максимов Андрей</t>
  </si>
  <si>
    <t>Открытая (24.10.1991)/28</t>
  </si>
  <si>
    <t>63,60</t>
  </si>
  <si>
    <t xml:space="preserve">Курск/Курская область </t>
  </si>
  <si>
    <t xml:space="preserve">Карякин Виталий </t>
  </si>
  <si>
    <t>Пушкарский Артем</t>
  </si>
  <si>
    <t>1. Пушкарский Артем</t>
  </si>
  <si>
    <t>Открытая (24.02.1988)/31</t>
  </si>
  <si>
    <t>87,50</t>
  </si>
  <si>
    <t>1. Бондаренко Евгений</t>
  </si>
  <si>
    <t>2. Меркулов Виталий</t>
  </si>
  <si>
    <t>270,0</t>
  </si>
  <si>
    <t>285,0</t>
  </si>
  <si>
    <t>161,9400</t>
  </si>
  <si>
    <t>157,2555</t>
  </si>
  <si>
    <t>155,5850</t>
  </si>
  <si>
    <t>154,8560</t>
  </si>
  <si>
    <t>151,5060</t>
  </si>
  <si>
    <t xml:space="preserve">Мастера 60 - 64 </t>
  </si>
  <si>
    <t>225,1672</t>
  </si>
  <si>
    <t>153,4122</t>
  </si>
  <si>
    <t xml:space="preserve">33(12+12+9) </t>
  </si>
  <si>
    <t xml:space="preserve">Мацур Виктор, Кузнецов Александр, Меркулов Виталий </t>
  </si>
  <si>
    <t>72,5</t>
  </si>
  <si>
    <t>74,80</t>
  </si>
  <si>
    <t>75,0e</t>
  </si>
  <si>
    <t>77,5</t>
  </si>
  <si>
    <t>15,0</t>
  </si>
  <si>
    <t>Мастерский турнир "ЗИМНИЙ ШТОРМ 2"
Одиночный подъём штанги на бицепс Любители
Воронеж/Воронежская область 15 - 16 февраля 2020 г.</t>
  </si>
  <si>
    <t>Подъем на бицепс</t>
  </si>
  <si>
    <t>32,5</t>
  </si>
  <si>
    <t>37,5</t>
  </si>
  <si>
    <t>Турищев Алексей</t>
  </si>
  <si>
    <t>1. Турищев Алексей</t>
  </si>
  <si>
    <t>Открытая (22.02.1986)/33</t>
  </si>
  <si>
    <t>59,70</t>
  </si>
  <si>
    <t xml:space="preserve">Нововоронеж/Воронежская область </t>
  </si>
  <si>
    <t>57,5</t>
  </si>
  <si>
    <t>2. Петренко Александр</t>
  </si>
  <si>
    <t>Анохин Даниил</t>
  </si>
  <si>
    <t>1. Анохин Даниил</t>
  </si>
  <si>
    <t>Юноши 16 - 17 (30.06.2003)/16</t>
  </si>
  <si>
    <t>66,20</t>
  </si>
  <si>
    <t>40,0</t>
  </si>
  <si>
    <t>45,0</t>
  </si>
  <si>
    <t xml:space="preserve">Мальцев Сергей </t>
  </si>
  <si>
    <t>Коркищенко Антон</t>
  </si>
  <si>
    <t>1. Коркищенко Антон</t>
  </si>
  <si>
    <t>Юниоры 20 - 23 (17.02.1998)/21</t>
  </si>
  <si>
    <t>72,00</t>
  </si>
  <si>
    <t xml:space="preserve">Воздух </t>
  </si>
  <si>
    <t>55,0</t>
  </si>
  <si>
    <t xml:space="preserve">Боравлев </t>
  </si>
  <si>
    <t>Осетров Евгений</t>
  </si>
  <si>
    <t>2. Осетров Евгений</t>
  </si>
  <si>
    <t>Юниоры 20 - 23 (03.03.1996)/23</t>
  </si>
  <si>
    <t>Куприй Валерий</t>
  </si>
  <si>
    <t>2. Куприй Валерий</t>
  </si>
  <si>
    <t>Открытая (19.10.1986)/33</t>
  </si>
  <si>
    <t>Рядинский Денис</t>
  </si>
  <si>
    <t>1. Рядинский Денис</t>
  </si>
  <si>
    <t>Открытая (06.07.1985)/34</t>
  </si>
  <si>
    <t>82,00</t>
  </si>
  <si>
    <t>70,0</t>
  </si>
  <si>
    <t xml:space="preserve">Трунов Михаил </t>
  </si>
  <si>
    <t>Сазонов Виталий</t>
  </si>
  <si>
    <t>2. Сазонов Виталий</t>
  </si>
  <si>
    <t>Открытая (25.07.1990)/29</t>
  </si>
  <si>
    <t>80,80</t>
  </si>
  <si>
    <t xml:space="preserve">Гуньков Дмитрий </t>
  </si>
  <si>
    <t>Тышкевич Сергей</t>
  </si>
  <si>
    <t>1. Тышкевич Сергей</t>
  </si>
  <si>
    <t>Открытая (15.05.1987)/32</t>
  </si>
  <si>
    <t>102,80</t>
  </si>
  <si>
    <t>37,4904</t>
  </si>
  <si>
    <t>33,3892</t>
  </si>
  <si>
    <t>32,4672</t>
  </si>
  <si>
    <t>43,7771</t>
  </si>
  <si>
    <t>41,6187</t>
  </si>
  <si>
    <t>53,1050</t>
  </si>
  <si>
    <t>48,1973</t>
  </si>
  <si>
    <t>43,4655</t>
  </si>
  <si>
    <t>42,4623</t>
  </si>
  <si>
    <t>37,7040</t>
  </si>
  <si>
    <t>36,5475</t>
  </si>
  <si>
    <t>30,4800</t>
  </si>
  <si>
    <t xml:space="preserve">42(12+12+9+9) </t>
  </si>
  <si>
    <t xml:space="preserve">Зубарев Андрей, Рядинский Денис, Куприй Валерий, Осетров Евгений </t>
  </si>
  <si>
    <t xml:space="preserve">33(12+9+12) </t>
  </si>
  <si>
    <t xml:space="preserve">Коркищенко Антон </t>
  </si>
  <si>
    <t xml:space="preserve">Тышкевич Сергей </t>
  </si>
  <si>
    <t xml:space="preserve">Анохин Даниил </t>
  </si>
  <si>
    <t>Мастерский турнир "ЗИМНИЙ ШТОРМ 2"
Одиночный подъём штанги на бицепс Профессионалы
Воронеж/Воронежская область 15 - 16 февраля 2020 г.</t>
  </si>
  <si>
    <t>Рядинский Данила</t>
  </si>
  <si>
    <t>1. Рядинский Данила</t>
  </si>
  <si>
    <t>Юноши 0-13 (01.12.2009)/10</t>
  </si>
  <si>
    <t>33,00</t>
  </si>
  <si>
    <t>12,5</t>
  </si>
  <si>
    <t>17,5</t>
  </si>
  <si>
    <t>Горбик Владимир</t>
  </si>
  <si>
    <t>1. Горбик Владимир</t>
  </si>
  <si>
    <t>Мастера 40 - 44 (06.01.1978)/42</t>
  </si>
  <si>
    <t>79,90</t>
  </si>
  <si>
    <t>55,0e</t>
  </si>
  <si>
    <t>72,5e</t>
  </si>
  <si>
    <t>Годжиев Валентин</t>
  </si>
  <si>
    <t>1. Годжиев Валентин</t>
  </si>
  <si>
    <t>Мастера 40 - 44 (04.09.1977)/42</t>
  </si>
  <si>
    <t>84,30</t>
  </si>
  <si>
    <t>67,5</t>
  </si>
  <si>
    <t>70,0e</t>
  </si>
  <si>
    <t>Трофимов Дмитрий</t>
  </si>
  <si>
    <t>1. Трофимов Дмитрий</t>
  </si>
  <si>
    <t>Мастера 45 - 49 (18.02.1974)/45</t>
  </si>
  <si>
    <t>88,70</t>
  </si>
  <si>
    <t>Ушаков Игорь</t>
  </si>
  <si>
    <t>-. Ушаков Игорь</t>
  </si>
  <si>
    <t>Открытая (09.11.1999)/20</t>
  </si>
  <si>
    <t>80,0e</t>
  </si>
  <si>
    <t>83,0e</t>
  </si>
  <si>
    <t>24,2304</t>
  </si>
  <si>
    <t>43,3042</t>
  </si>
  <si>
    <t>83,0</t>
  </si>
  <si>
    <t>59,2242</t>
  </si>
  <si>
    <t>43,0984</t>
  </si>
  <si>
    <t>40,2249</t>
  </si>
  <si>
    <t>38,3521</t>
  </si>
  <si>
    <t xml:space="preserve">Мацур Виктор, Горбик Владимир, Шевченко Сергей </t>
  </si>
  <si>
    <t xml:space="preserve">Рядинский Данила, Трофимов Дмитрий </t>
  </si>
  <si>
    <t xml:space="preserve">Годжиев Валентин </t>
  </si>
  <si>
    <t>Мастерский турнир "ЗИМНИЙ ШТОРМ 2"
Пауэрспорт Любители
Воронеж/Воронежская область 15 - 16 февраля 2020 г.</t>
  </si>
  <si>
    <t>Жим стоя</t>
  </si>
  <si>
    <t>1. Осетров Евгений</t>
  </si>
  <si>
    <t>1. Куприй Валерий</t>
  </si>
  <si>
    <t>Токанов Алексей</t>
  </si>
  <si>
    <t>2. Токанов Алексей</t>
  </si>
  <si>
    <t>Открытая (27.04.1984)/35</t>
  </si>
  <si>
    <t>70,40</t>
  </si>
  <si>
    <t>Сопов Денис</t>
  </si>
  <si>
    <t>1. Сопов Денис</t>
  </si>
  <si>
    <t>Открытая (19.05.1982)/37</t>
  </si>
  <si>
    <t>89,90</t>
  </si>
  <si>
    <t>87,5</t>
  </si>
  <si>
    <t>81,5727</t>
  </si>
  <si>
    <t>89,3192</t>
  </si>
  <si>
    <t>79,7400</t>
  </si>
  <si>
    <t>107,5</t>
  </si>
  <si>
    <t>75,2177</t>
  </si>
  <si>
    <t xml:space="preserve">Куприй Валерий, Осетров Евгений </t>
  </si>
  <si>
    <t xml:space="preserve">Сопов Денис </t>
  </si>
  <si>
    <t>Мастерский турнир "ЗИМНИЙ ШТОРМ 2"
Пауэрспорт Профессионалы
Воронеж/Воронежская область 15 - 16 февраля 2020 г.</t>
  </si>
  <si>
    <t>Коченков Андрей</t>
  </si>
  <si>
    <t>1. Коченков Андрей</t>
  </si>
  <si>
    <t>Юниоры 20 - 23 (30.10.1998)/21</t>
  </si>
  <si>
    <t>74,10</t>
  </si>
  <si>
    <t>97,5</t>
  </si>
  <si>
    <t>Открытая (30.10.1998)/21</t>
  </si>
  <si>
    <t>Открытая (18.02.1974)/45</t>
  </si>
  <si>
    <t>1. Ушаков Игорь</t>
  </si>
  <si>
    <t>Юниоры 20 - 23 (09.11.1999)/20</t>
  </si>
  <si>
    <t>95,00</t>
  </si>
  <si>
    <t>116,3167</t>
  </si>
  <si>
    <t>96,4976</t>
  </si>
  <si>
    <t>114,0360</t>
  </si>
  <si>
    <t>93,6870</t>
  </si>
  <si>
    <t>85,6225</t>
  </si>
  <si>
    <t>89,7324</t>
  </si>
  <si>
    <t xml:space="preserve">Коченков Андрей, Коченков Андрей </t>
  </si>
  <si>
    <t xml:space="preserve">Ушаков Игорь, Ушаков Игорь </t>
  </si>
  <si>
    <t xml:space="preserve">Трофимов Дмитрий, Трофимов Дмитрий </t>
  </si>
  <si>
    <t>Главный судья: Толстых В.И.</t>
  </si>
  <si>
    <t>Главный секретарь: Гусева Л.Н.</t>
  </si>
  <si>
    <t>Старший судья: Капачев А.А.</t>
  </si>
  <si>
    <t>Боковой судья: Гурный Н.Е.</t>
  </si>
  <si>
    <t>Боковой судья: Енчук.Р.Р.</t>
  </si>
  <si>
    <t>Главный секретарь:  Гусева Л.Н.</t>
  </si>
  <si>
    <t>Боковой судья: Гурный Н..Е.</t>
  </si>
  <si>
    <t>Боковой судья: Енчук Р.Р.</t>
  </si>
  <si>
    <t>Боковой судья: Енчук Р.Р..</t>
  </si>
  <si>
    <t>Боковой судья: Гурный Н Е.</t>
  </si>
  <si>
    <t>2</t>
  </si>
  <si>
    <t>Мастерский турнир "Зимний шторм-2" Жимовое двоеборье Воронеж</t>
  </si>
  <si>
    <t>Санников Александр</t>
  </si>
  <si>
    <t>открытая (24.04.1981)</t>
  </si>
  <si>
    <t>88.6</t>
  </si>
  <si>
    <t>Вольные стрелки</t>
  </si>
  <si>
    <t>Воронеж</t>
  </si>
  <si>
    <t>Жим лежа</t>
  </si>
  <si>
    <t>130.0</t>
  </si>
  <si>
    <t>140.0</t>
  </si>
  <si>
    <t>145</t>
  </si>
  <si>
    <t xml:space="preserve">
Дата рождения/Возраст</t>
  </si>
  <si>
    <t>Возрастная группа</t>
  </si>
  <si>
    <t>O</t>
  </si>
  <si>
    <t>J</t>
  </si>
  <si>
    <t>M2</t>
  </si>
  <si>
    <t>T1</t>
  </si>
  <si>
    <t>M1</t>
  </si>
  <si>
    <t>M3</t>
  </si>
  <si>
    <t>T3</t>
  </si>
  <si>
    <t>M5</t>
  </si>
  <si>
    <t>M4</t>
  </si>
  <si>
    <t>M6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</si>
</sst>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0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b/>
      <sz val="24"/>
      <name val="Arial Cyr"/>
      <charset val="204"/>
    </font>
    <font>
      <sz val="12"/>
      <name val="Arial Cyr"/>
      <charset val="204"/>
    </font>
    <font>
      <i/>
      <sz val="12"/>
      <name val="Arial Cyr"/>
      <charset val="204"/>
    </font>
    <font>
      <strike/>
      <sz val="10"/>
      <name val="Arial Cyr"/>
      <charset val="204"/>
    </font>
    <font>
      <sz val="14"/>
      <name val="Arial Cyr"/>
      <charset val="204"/>
    </font>
    <font>
      <i/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49" fontId="2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left"/>
    </xf>
    <xf numFmtId="0" fontId="0" fillId="0" borderId="0" xfId="0" applyNumberFormat="1" applyFont="1" applyFill="1" applyBorder="1" applyAlignment="1">
      <alignment horizontal="left"/>
    </xf>
    <xf numFmtId="0" fontId="0" fillId="0" borderId="0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 vertical="center"/>
    </xf>
    <xf numFmtId="49" fontId="0" fillId="0" borderId="13" xfId="0" applyNumberFormat="1" applyFont="1" applyFill="1" applyBorder="1" applyAlignment="1">
      <alignment horizontal="left"/>
    </xf>
    <xf numFmtId="49" fontId="6" fillId="0" borderId="13" xfId="0" applyNumberFormat="1" applyFont="1" applyFill="1" applyBorder="1" applyAlignment="1">
      <alignment horizontal="center"/>
    </xf>
    <xf numFmtId="49" fontId="0" fillId="0" borderId="13" xfId="0" applyNumberFormat="1" applyFont="1" applyFill="1" applyBorder="1" applyAlignment="1">
      <alignment horizontal="center"/>
    </xf>
    <xf numFmtId="49" fontId="4" fillId="0" borderId="0" xfId="0" applyNumberFormat="1" applyFont="1" applyFill="1" applyBorder="1" applyAlignment="1">
      <alignment horizontal="left"/>
    </xf>
    <xf numFmtId="49" fontId="7" fillId="0" borderId="0" xfId="0" applyNumberFormat="1" applyFont="1" applyFill="1" applyBorder="1" applyAlignment="1">
      <alignment horizontal="left"/>
    </xf>
    <xf numFmtId="49" fontId="0" fillId="0" borderId="14" xfId="0" applyNumberFormat="1" applyFont="1" applyFill="1" applyBorder="1" applyAlignment="1">
      <alignment horizontal="left"/>
    </xf>
    <xf numFmtId="49" fontId="0" fillId="0" borderId="14" xfId="0" applyNumberFormat="1" applyFont="1" applyFill="1" applyBorder="1" applyAlignment="1">
      <alignment horizontal="center"/>
    </xf>
    <xf numFmtId="49" fontId="6" fillId="0" borderId="14" xfId="0" applyNumberFormat="1" applyFont="1" applyFill="1" applyBorder="1" applyAlignment="1">
      <alignment horizontal="center"/>
    </xf>
    <xf numFmtId="49" fontId="0" fillId="0" borderId="15" xfId="0" applyNumberFormat="1" applyFont="1" applyFill="1" applyBorder="1" applyAlignment="1">
      <alignment horizontal="left"/>
    </xf>
    <xf numFmtId="49" fontId="0" fillId="0" borderId="15" xfId="0" applyNumberFormat="1" applyFont="1" applyFill="1" applyBorder="1" applyAlignment="1">
      <alignment horizontal="center"/>
    </xf>
    <xf numFmtId="49" fontId="6" fillId="0" borderId="15" xfId="0" applyNumberFormat="1" applyFont="1" applyFill="1" applyBorder="1" applyAlignment="1">
      <alignment horizontal="center"/>
    </xf>
    <xf numFmtId="49" fontId="5" fillId="0" borderId="0" xfId="0" applyNumberFormat="1" applyFont="1" applyFill="1" applyBorder="1" applyAlignment="1">
      <alignment horizontal="left"/>
    </xf>
    <xf numFmtId="49" fontId="0" fillId="0" borderId="0" xfId="0" applyNumberFormat="1" applyFont="1" applyFill="1" applyBorder="1" applyAlignment="1">
      <alignment horizontal="left" indent="1"/>
    </xf>
    <xf numFmtId="49" fontId="8" fillId="0" borderId="0" xfId="0" applyNumberFormat="1" applyFont="1" applyFill="1" applyBorder="1" applyAlignment="1">
      <alignment horizontal="left" indent="1"/>
    </xf>
    <xf numFmtId="49" fontId="8" fillId="0" borderId="0" xfId="0" applyNumberFormat="1" applyFont="1" applyFill="1" applyBorder="1" applyAlignment="1">
      <alignment horizontal="left"/>
    </xf>
    <xf numFmtId="49" fontId="2" fillId="0" borderId="13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left"/>
    </xf>
    <xf numFmtId="49" fontId="0" fillId="0" borderId="16" xfId="0" applyNumberFormat="1" applyFont="1" applyFill="1" applyBorder="1" applyAlignment="1">
      <alignment horizontal="left"/>
    </xf>
    <xf numFmtId="49" fontId="6" fillId="0" borderId="16" xfId="0" applyNumberFormat="1" applyFont="1" applyFill="1" applyBorder="1" applyAlignment="1">
      <alignment horizontal="center"/>
    </xf>
    <xf numFmtId="49" fontId="0" fillId="0" borderId="16" xfId="0" applyNumberFormat="1" applyFont="1" applyFill="1" applyBorder="1" applyAlignment="1">
      <alignment horizontal="center"/>
    </xf>
    <xf numFmtId="49" fontId="0" fillId="0" borderId="0" xfId="0" applyNumberFormat="1" applyFill="1" applyBorder="1" applyAlignment="1">
      <alignment horizontal="left"/>
    </xf>
    <xf numFmtId="49" fontId="0" fillId="0" borderId="0" xfId="0" applyNumberFormat="1" applyFill="1" applyBorder="1" applyAlignment="1">
      <alignment horizontal="center"/>
    </xf>
    <xf numFmtId="49" fontId="6" fillId="0" borderId="0" xfId="0" applyNumberFormat="1" applyFont="1" applyFill="1" applyBorder="1" applyAlignment="1">
      <alignment horizontal="center"/>
    </xf>
    <xf numFmtId="0" fontId="2" fillId="0" borderId="4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49" fontId="3" fillId="0" borderId="7" xfId="0" applyNumberFormat="1" applyFont="1" applyFill="1" applyBorder="1" applyAlignment="1">
      <alignment horizontal="center" vertical="center"/>
    </xf>
    <xf numFmtId="49" fontId="3" fillId="0" borderId="8" xfId="0" applyNumberFormat="1" applyFont="1" applyFill="1" applyBorder="1" applyAlignment="1">
      <alignment horizontal="center" vertical="center"/>
    </xf>
    <xf numFmtId="49" fontId="3" fillId="0" borderId="9" xfId="0" applyNumberFormat="1" applyFont="1" applyFill="1" applyBorder="1" applyAlignment="1">
      <alignment horizontal="center" vertical="center"/>
    </xf>
    <xf numFmtId="49" fontId="3" fillId="0" borderId="10" xfId="0" applyNumberFormat="1" applyFont="1" applyFill="1" applyBorder="1" applyAlignment="1">
      <alignment horizontal="center" vertical="center"/>
    </xf>
    <xf numFmtId="49" fontId="2" fillId="0" borderId="11" xfId="0" applyNumberFormat="1" applyFont="1" applyFill="1" applyBorder="1" applyAlignment="1">
      <alignment horizontal="center" vertical="center"/>
    </xf>
    <xf numFmtId="49" fontId="2" fillId="0" borderId="12" xfId="0" applyNumberFormat="1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/>
    </xf>
    <xf numFmtId="49" fontId="5" fillId="0" borderId="6" xfId="0" applyNumberFormat="1" applyFont="1" applyFill="1" applyBorder="1" applyAlignment="1">
      <alignment horizontal="center"/>
    </xf>
    <xf numFmtId="49" fontId="3" fillId="0" borderId="5" xfId="0" applyNumberFormat="1" applyFont="1" applyFill="1" applyBorder="1" applyAlignment="1">
      <alignment horizontal="center" vertical="center" wrapText="1"/>
    </xf>
    <xf numFmtId="49" fontId="5" fillId="0" borderId="0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7"/>
  <sheetViews>
    <sheetView workbookViewId="0">
      <selection activeCell="E3" sqref="E3:E4"/>
    </sheetView>
  </sheetViews>
  <sheetFormatPr baseColWidth="10" defaultColWidth="9.1640625" defaultRowHeight="13"/>
  <cols>
    <col min="1" max="1" width="25.83203125" style="4" bestFit="1" customWidth="1"/>
    <col min="2" max="2" width="27.83203125" style="4" customWidth="1"/>
    <col min="3" max="3" width="10" style="4" customWidth="1"/>
    <col min="4" max="4" width="6.5" style="5" bestFit="1" customWidth="1"/>
    <col min="5" max="5" width="23.6640625" style="4" bestFit="1" customWidth="1"/>
    <col min="6" max="6" width="21.1640625" style="4" bestFit="1" customWidth="1"/>
    <col min="7" max="7" width="5.5" style="3" bestFit="1" customWidth="1"/>
    <col min="8" max="8" width="7" style="3" customWidth="1"/>
    <col min="9" max="9" width="6.33203125" style="3" bestFit="1" customWidth="1"/>
    <col min="10" max="10" width="5.5" style="3" bestFit="1" customWidth="1"/>
    <col min="11" max="11" width="7.83203125" style="5" bestFit="1" customWidth="1"/>
    <col min="12" max="12" width="8.5" style="6" bestFit="1" customWidth="1"/>
    <col min="13" max="13" width="23" style="4" bestFit="1" customWidth="1"/>
    <col min="14" max="16384" width="9.1640625" style="3"/>
  </cols>
  <sheetData>
    <row r="1" spans="1:13" s="2" customFormat="1" ht="15" customHeight="1">
      <c r="A1" s="35" t="s">
        <v>613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7"/>
    </row>
    <row r="2" spans="1:13" s="2" customFormat="1" ht="66" customHeight="1" thickBot="1">
      <c r="A2" s="38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40"/>
    </row>
    <row r="3" spans="1:13" s="1" customFormat="1" ht="12.75" customHeight="1">
      <c r="A3" s="41" t="s">
        <v>0</v>
      </c>
      <c r="B3" s="43" t="s">
        <v>623</v>
      </c>
      <c r="C3" s="43" t="s">
        <v>6</v>
      </c>
      <c r="D3" s="31" t="s">
        <v>624</v>
      </c>
      <c r="E3" s="45"/>
      <c r="F3" s="45" t="s">
        <v>7</v>
      </c>
      <c r="G3" s="45" t="s">
        <v>619</v>
      </c>
      <c r="H3" s="45"/>
      <c r="I3" s="45"/>
      <c r="J3" s="45"/>
      <c r="K3" s="31" t="s">
        <v>1</v>
      </c>
      <c r="L3" s="31" t="s">
        <v>3</v>
      </c>
      <c r="M3" s="33" t="s">
        <v>2</v>
      </c>
    </row>
    <row r="4" spans="1:13" s="1" customFormat="1" ht="21" customHeight="1" thickBot="1">
      <c r="A4" s="42"/>
      <c r="B4" s="44"/>
      <c r="C4" s="44"/>
      <c r="D4" s="32"/>
      <c r="E4" s="44"/>
      <c r="F4" s="44"/>
      <c r="G4" s="7">
        <v>1</v>
      </c>
      <c r="H4" s="7">
        <v>2</v>
      </c>
      <c r="I4" s="7">
        <v>3</v>
      </c>
      <c r="J4" s="7" t="s">
        <v>5</v>
      </c>
      <c r="K4" s="32"/>
      <c r="L4" s="32"/>
      <c r="M4" s="34"/>
    </row>
    <row r="6" spans="1:13">
      <c r="A6" s="28" t="s">
        <v>614</v>
      </c>
      <c r="B6" s="28" t="s">
        <v>615</v>
      </c>
      <c r="C6" s="28" t="s">
        <v>616</v>
      </c>
      <c r="D6" s="5" t="s">
        <v>625</v>
      </c>
      <c r="E6" s="28" t="s">
        <v>617</v>
      </c>
      <c r="F6" s="28" t="s">
        <v>618</v>
      </c>
      <c r="G6" s="29" t="s">
        <v>620</v>
      </c>
      <c r="H6" s="29" t="s">
        <v>621</v>
      </c>
      <c r="I6" s="30" t="s">
        <v>622</v>
      </c>
      <c r="M6" s="28" t="s">
        <v>292</v>
      </c>
    </row>
    <row r="10" spans="1:13" ht="16">
      <c r="E10" s="11" t="s">
        <v>602</v>
      </c>
    </row>
    <row r="11" spans="1:13" ht="16">
      <c r="E11" s="11" t="s">
        <v>603</v>
      </c>
    </row>
    <row r="12" spans="1:13" ht="16">
      <c r="E12" s="11" t="s">
        <v>604</v>
      </c>
    </row>
    <row r="13" spans="1:13" ht="16">
      <c r="E13" s="11" t="s">
        <v>605</v>
      </c>
    </row>
    <row r="14" spans="1:13" ht="16">
      <c r="E14" s="11" t="s">
        <v>606</v>
      </c>
    </row>
    <row r="15" spans="1:13" ht="16">
      <c r="E15" s="11"/>
    </row>
    <row r="17" spans="1:1">
      <c r="A17" s="28" t="s">
        <v>612</v>
      </c>
    </row>
  </sheetData>
  <mergeCells count="11">
    <mergeCell ref="K3:K4"/>
    <mergeCell ref="L3:L4"/>
    <mergeCell ref="M3:M4"/>
    <mergeCell ref="A1:M2"/>
    <mergeCell ref="A3:A4"/>
    <mergeCell ref="B3:B4"/>
    <mergeCell ref="C3:C4"/>
    <mergeCell ref="D3:D4"/>
    <mergeCell ref="E3:E4"/>
    <mergeCell ref="F3:F4"/>
    <mergeCell ref="G3:J3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M27"/>
  <sheetViews>
    <sheetView workbookViewId="0">
      <selection sqref="A1:M2"/>
    </sheetView>
  </sheetViews>
  <sheetFormatPr baseColWidth="10" defaultColWidth="9.1640625" defaultRowHeight="13"/>
  <cols>
    <col min="1" max="1" width="31.83203125" style="4" bestFit="1" customWidth="1"/>
    <col min="2" max="2" width="26.33203125" style="4" bestFit="1" customWidth="1"/>
    <col min="3" max="3" width="15.33203125" style="4" bestFit="1" customWidth="1"/>
    <col min="4" max="4" width="9.33203125" style="4" bestFit="1" customWidth="1"/>
    <col min="5" max="5" width="22.6640625" style="4" bestFit="1" customWidth="1"/>
    <col min="6" max="6" width="28.5" style="4" bestFit="1" customWidth="1"/>
    <col min="7" max="9" width="5.5" style="3" bestFit="1" customWidth="1"/>
    <col min="10" max="10" width="4.83203125" style="3" bestFit="1" customWidth="1"/>
    <col min="11" max="11" width="7.83203125" style="4" bestFit="1" customWidth="1"/>
    <col min="12" max="12" width="7.5" style="3" bestFit="1" customWidth="1"/>
    <col min="13" max="13" width="12.33203125" style="4" bestFit="1" customWidth="1"/>
    <col min="14" max="16384" width="9.1640625" style="3"/>
  </cols>
  <sheetData>
    <row r="1" spans="1:13" s="2" customFormat="1" ht="29" customHeight="1">
      <c r="A1" s="47" t="s">
        <v>362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7"/>
    </row>
    <row r="2" spans="1:13" s="2" customFormat="1" ht="62" customHeight="1" thickBot="1">
      <c r="A2" s="38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40"/>
    </row>
    <row r="3" spans="1:13" s="1" customFormat="1" ht="12.75" customHeight="1">
      <c r="A3" s="41" t="s">
        <v>0</v>
      </c>
      <c r="B3" s="43" t="s">
        <v>623</v>
      </c>
      <c r="C3" s="43" t="s">
        <v>6</v>
      </c>
      <c r="D3" s="45" t="s">
        <v>624</v>
      </c>
      <c r="E3" s="45"/>
      <c r="F3" s="45" t="s">
        <v>7</v>
      </c>
      <c r="G3" s="45" t="s">
        <v>9</v>
      </c>
      <c r="H3" s="45"/>
      <c r="I3" s="45"/>
      <c r="J3" s="45"/>
      <c r="K3" s="45" t="s">
        <v>200</v>
      </c>
      <c r="L3" s="45" t="s">
        <v>3</v>
      </c>
      <c r="M3" s="33" t="s">
        <v>2</v>
      </c>
    </row>
    <row r="4" spans="1:13" s="1" customFormat="1" ht="21" customHeight="1" thickBot="1">
      <c r="A4" s="42"/>
      <c r="B4" s="44"/>
      <c r="C4" s="44"/>
      <c r="D4" s="44"/>
      <c r="E4" s="44"/>
      <c r="F4" s="44"/>
      <c r="G4" s="7">
        <v>1</v>
      </c>
      <c r="H4" s="7">
        <v>2</v>
      </c>
      <c r="I4" s="7">
        <v>3</v>
      </c>
      <c r="J4" s="7" t="s">
        <v>5</v>
      </c>
      <c r="K4" s="44"/>
      <c r="L4" s="44"/>
      <c r="M4" s="34"/>
    </row>
    <row r="5" spans="1:13" ht="16">
      <c r="A5" s="46" t="s">
        <v>224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</row>
    <row r="6" spans="1:13">
      <c r="A6" s="8" t="s">
        <v>364</v>
      </c>
      <c r="B6" s="8" t="s">
        <v>365</v>
      </c>
      <c r="C6" s="8" t="s">
        <v>235</v>
      </c>
      <c r="D6" s="8" t="s">
        <v>625</v>
      </c>
      <c r="E6" s="8" t="s">
        <v>16</v>
      </c>
      <c r="F6" s="8" t="s">
        <v>72</v>
      </c>
      <c r="G6" s="10" t="s">
        <v>184</v>
      </c>
      <c r="H6" s="10" t="s">
        <v>49</v>
      </c>
      <c r="I6" s="9" t="s">
        <v>61</v>
      </c>
      <c r="J6" s="9"/>
      <c r="K6" s="8" t="str">
        <f>"120,0"</f>
        <v>120,0</v>
      </c>
      <c r="L6" s="10" t="str">
        <f>"97,5360"</f>
        <v>97,5360</v>
      </c>
      <c r="M6" s="8" t="s">
        <v>78</v>
      </c>
    </row>
    <row r="8" spans="1:13" ht="16">
      <c r="E8" s="11" t="s">
        <v>602</v>
      </c>
    </row>
    <row r="9" spans="1:13" ht="16">
      <c r="E9" s="11" t="s">
        <v>603</v>
      </c>
    </row>
    <row r="10" spans="1:13" ht="16">
      <c r="E10" s="11" t="s">
        <v>604</v>
      </c>
    </row>
    <row r="11" spans="1:13" ht="16">
      <c r="E11" s="11" t="s">
        <v>609</v>
      </c>
    </row>
    <row r="12" spans="1:13" ht="16">
      <c r="E12" s="11" t="s">
        <v>611</v>
      </c>
    </row>
    <row r="13" spans="1:13" ht="16">
      <c r="E13" s="11"/>
    </row>
    <row r="14" spans="1:13" ht="16">
      <c r="E14" s="11"/>
    </row>
    <row r="16" spans="1:13" ht="18">
      <c r="A16" s="12" t="s">
        <v>25</v>
      </c>
      <c r="B16" s="12"/>
    </row>
    <row r="17" spans="1:5" ht="16">
      <c r="A17" s="19" t="s">
        <v>89</v>
      </c>
      <c r="B17" s="19"/>
    </row>
    <row r="18" spans="1:5" ht="14">
      <c r="A18" s="21"/>
      <c r="B18" s="22" t="s">
        <v>104</v>
      </c>
    </row>
    <row r="19" spans="1:5" ht="14">
      <c r="A19" s="23" t="s">
        <v>91</v>
      </c>
      <c r="B19" s="23" t="s">
        <v>92</v>
      </c>
      <c r="C19" s="23" t="s">
        <v>93</v>
      </c>
      <c r="D19" s="23" t="s">
        <v>94</v>
      </c>
      <c r="E19" s="23" t="s">
        <v>95</v>
      </c>
    </row>
    <row r="20" spans="1:5">
      <c r="A20" s="20" t="s">
        <v>363</v>
      </c>
      <c r="B20" s="4" t="s">
        <v>104</v>
      </c>
      <c r="C20" s="4" t="s">
        <v>298</v>
      </c>
      <c r="D20" s="4" t="s">
        <v>49</v>
      </c>
      <c r="E20" s="24" t="s">
        <v>366</v>
      </c>
    </row>
    <row r="25" spans="1:5" ht="18">
      <c r="A25" s="12" t="s">
        <v>116</v>
      </c>
      <c r="B25" s="12"/>
    </row>
    <row r="26" spans="1:5" ht="14">
      <c r="A26" s="23" t="s">
        <v>117</v>
      </c>
      <c r="B26" s="23" t="s">
        <v>118</v>
      </c>
      <c r="C26" s="23" t="s">
        <v>119</v>
      </c>
    </row>
    <row r="27" spans="1:5">
      <c r="A27" s="4" t="s">
        <v>16</v>
      </c>
      <c r="B27" s="4" t="s">
        <v>122</v>
      </c>
      <c r="C27" s="4" t="s">
        <v>367</v>
      </c>
    </row>
  </sheetData>
  <mergeCells count="12">
    <mergeCell ref="K3:K4"/>
    <mergeCell ref="L3:L4"/>
    <mergeCell ref="M3:M4"/>
    <mergeCell ref="A5:L5"/>
    <mergeCell ref="A1:M2"/>
    <mergeCell ref="A3:A4"/>
    <mergeCell ref="B3:B4"/>
    <mergeCell ref="C3:C4"/>
    <mergeCell ref="D3:D4"/>
    <mergeCell ref="E3:E4"/>
    <mergeCell ref="F3:F4"/>
    <mergeCell ref="G3:J3"/>
  </mergeCells>
  <pageMargins left="0.70866141732283472" right="0.70866141732283472" top="0.74803149606299213" bottom="0.74803149606299213" header="0.31496062992125984" footer="0.31496062992125984"/>
  <pageSetup paperSize="9" scale="73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A1:M54"/>
  <sheetViews>
    <sheetView workbookViewId="0">
      <selection activeCell="E3" sqref="E3:E4"/>
    </sheetView>
  </sheetViews>
  <sheetFormatPr baseColWidth="10" defaultColWidth="9.1640625" defaultRowHeight="13"/>
  <cols>
    <col min="1" max="1" width="31.83203125" style="4" bestFit="1" customWidth="1"/>
    <col min="2" max="2" width="28.5" style="4" bestFit="1" customWidth="1"/>
    <col min="3" max="3" width="42.1640625" style="4" bestFit="1" customWidth="1"/>
    <col min="4" max="4" width="9.33203125" style="4" bestFit="1" customWidth="1"/>
    <col min="5" max="5" width="22.6640625" style="4" bestFit="1" customWidth="1"/>
    <col min="6" max="6" width="32.1640625" style="4" bestFit="1" customWidth="1"/>
    <col min="7" max="9" width="5.5" style="3" bestFit="1" customWidth="1"/>
    <col min="10" max="10" width="4.83203125" style="3" bestFit="1" customWidth="1"/>
    <col min="11" max="11" width="7.83203125" style="4" bestFit="1" customWidth="1"/>
    <col min="12" max="12" width="8.5" style="3" bestFit="1" customWidth="1"/>
    <col min="13" max="13" width="18.5" style="4" bestFit="1" customWidth="1"/>
    <col min="14" max="16384" width="9.1640625" style="3"/>
  </cols>
  <sheetData>
    <row r="1" spans="1:13" s="2" customFormat="1" ht="29" customHeight="1">
      <c r="A1" s="47" t="s">
        <v>320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7"/>
    </row>
    <row r="2" spans="1:13" s="2" customFormat="1" ht="62" customHeight="1" thickBot="1">
      <c r="A2" s="38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40"/>
    </row>
    <row r="3" spans="1:13" s="1" customFormat="1" ht="12.75" customHeight="1">
      <c r="A3" s="41" t="s">
        <v>0</v>
      </c>
      <c r="B3" s="43" t="s">
        <v>623</v>
      </c>
      <c r="C3" s="43" t="s">
        <v>6</v>
      </c>
      <c r="D3" s="45" t="s">
        <v>624</v>
      </c>
      <c r="E3" s="45"/>
      <c r="F3" s="45" t="s">
        <v>7</v>
      </c>
      <c r="G3" s="45" t="s">
        <v>9</v>
      </c>
      <c r="H3" s="45"/>
      <c r="I3" s="45"/>
      <c r="J3" s="45"/>
      <c r="K3" s="45" t="s">
        <v>200</v>
      </c>
      <c r="L3" s="45" t="s">
        <v>3</v>
      </c>
      <c r="M3" s="33" t="s">
        <v>2</v>
      </c>
    </row>
    <row r="4" spans="1:13" s="1" customFormat="1" ht="21" customHeight="1" thickBot="1">
      <c r="A4" s="42"/>
      <c r="B4" s="44"/>
      <c r="C4" s="44"/>
      <c r="D4" s="44"/>
      <c r="E4" s="44"/>
      <c r="F4" s="44"/>
      <c r="G4" s="7">
        <v>1</v>
      </c>
      <c r="H4" s="7">
        <v>2</v>
      </c>
      <c r="I4" s="7">
        <v>3</v>
      </c>
      <c r="J4" s="7" t="s">
        <v>5</v>
      </c>
      <c r="K4" s="44"/>
      <c r="L4" s="44"/>
      <c r="M4" s="34"/>
    </row>
    <row r="5" spans="1:13" ht="16">
      <c r="A5" s="46" t="s">
        <v>321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</row>
    <row r="6" spans="1:13">
      <c r="A6" s="13" t="s">
        <v>323</v>
      </c>
      <c r="B6" s="13" t="s">
        <v>324</v>
      </c>
      <c r="C6" s="13" t="s">
        <v>325</v>
      </c>
      <c r="D6" s="13" t="s">
        <v>628</v>
      </c>
      <c r="E6" s="13" t="s">
        <v>32</v>
      </c>
      <c r="F6" s="13" t="s">
        <v>46</v>
      </c>
      <c r="G6" s="14" t="s">
        <v>326</v>
      </c>
      <c r="H6" s="14" t="s">
        <v>327</v>
      </c>
      <c r="I6" s="15" t="s">
        <v>328</v>
      </c>
      <c r="J6" s="15"/>
      <c r="K6" s="13" t="str">
        <f>"30,0"</f>
        <v>30,0</v>
      </c>
      <c r="L6" s="14" t="str">
        <f>"48,4608"</f>
        <v>48,4608</v>
      </c>
      <c r="M6" s="13" t="s">
        <v>329</v>
      </c>
    </row>
    <row r="7" spans="1:13">
      <c r="A7" s="16" t="s">
        <v>323</v>
      </c>
      <c r="B7" s="16" t="s">
        <v>330</v>
      </c>
      <c r="C7" s="16" t="s">
        <v>325</v>
      </c>
      <c r="D7" s="16" t="s">
        <v>625</v>
      </c>
      <c r="E7" s="16" t="s">
        <v>32</v>
      </c>
      <c r="F7" s="16" t="s">
        <v>46</v>
      </c>
      <c r="G7" s="17" t="s">
        <v>326</v>
      </c>
      <c r="H7" s="17" t="s">
        <v>327</v>
      </c>
      <c r="I7" s="18" t="s">
        <v>328</v>
      </c>
      <c r="J7" s="18"/>
      <c r="K7" s="16" t="str">
        <f>"30,0"</f>
        <v>30,0</v>
      </c>
      <c r="L7" s="17" t="str">
        <f>"39,3990"</f>
        <v>39,3990</v>
      </c>
      <c r="M7" s="16" t="s">
        <v>329</v>
      </c>
    </row>
    <row r="9" spans="1:13" ht="16">
      <c r="A9" s="48" t="s">
        <v>41</v>
      </c>
      <c r="B9" s="48"/>
      <c r="C9" s="48"/>
      <c r="D9" s="48"/>
      <c r="E9" s="48"/>
      <c r="F9" s="48"/>
      <c r="G9" s="48"/>
      <c r="H9" s="48"/>
      <c r="I9" s="48"/>
      <c r="J9" s="48"/>
      <c r="K9" s="48"/>
      <c r="L9" s="48"/>
    </row>
    <row r="10" spans="1:13">
      <c r="A10" s="8" t="s">
        <v>332</v>
      </c>
      <c r="B10" s="8" t="s">
        <v>333</v>
      </c>
      <c r="C10" s="8" t="s">
        <v>334</v>
      </c>
      <c r="D10" s="8" t="s">
        <v>625</v>
      </c>
      <c r="E10" s="8" t="s">
        <v>84</v>
      </c>
      <c r="F10" s="8" t="s">
        <v>148</v>
      </c>
      <c r="G10" s="10" t="s">
        <v>34</v>
      </c>
      <c r="H10" s="10" t="s">
        <v>35</v>
      </c>
      <c r="I10" s="9" t="s">
        <v>65</v>
      </c>
      <c r="J10" s="9"/>
      <c r="K10" s="8" t="str">
        <f>"150,0"</f>
        <v>150,0</v>
      </c>
      <c r="L10" s="10" t="str">
        <f>"94,5150"</f>
        <v>94,5150</v>
      </c>
      <c r="M10" s="8" t="s">
        <v>151</v>
      </c>
    </row>
    <row r="12" spans="1:13" ht="16">
      <c r="A12" s="48" t="s">
        <v>11</v>
      </c>
      <c r="B12" s="48"/>
      <c r="C12" s="48"/>
      <c r="D12" s="48"/>
      <c r="E12" s="48"/>
      <c r="F12" s="48"/>
      <c r="G12" s="48"/>
      <c r="H12" s="48"/>
      <c r="I12" s="48"/>
      <c r="J12" s="48"/>
      <c r="K12" s="48"/>
      <c r="L12" s="48"/>
    </row>
    <row r="13" spans="1:13">
      <c r="A13" s="8" t="s">
        <v>335</v>
      </c>
      <c r="B13" s="8" t="s">
        <v>14</v>
      </c>
      <c r="C13" s="8" t="s">
        <v>336</v>
      </c>
      <c r="D13" s="8" t="s">
        <v>625</v>
      </c>
      <c r="E13" s="8" t="s">
        <v>16</v>
      </c>
      <c r="F13" s="8" t="s">
        <v>17</v>
      </c>
      <c r="G13" s="10" t="s">
        <v>20</v>
      </c>
      <c r="H13" s="10" t="s">
        <v>21</v>
      </c>
      <c r="I13" s="10" t="s">
        <v>22</v>
      </c>
      <c r="J13" s="9"/>
      <c r="K13" s="8" t="str">
        <f>"180,0"</f>
        <v>180,0</v>
      </c>
      <c r="L13" s="10" t="str">
        <f>"97,0380"</f>
        <v>97,0380</v>
      </c>
      <c r="M13" s="8" t="s">
        <v>24</v>
      </c>
    </row>
    <row r="15" spans="1:13" ht="16">
      <c r="A15" s="48" t="s">
        <v>211</v>
      </c>
      <c r="B15" s="48"/>
      <c r="C15" s="48"/>
      <c r="D15" s="48"/>
      <c r="E15" s="48"/>
      <c r="F15" s="48"/>
      <c r="G15" s="48"/>
      <c r="H15" s="48"/>
      <c r="I15" s="48"/>
      <c r="J15" s="48"/>
      <c r="K15" s="48"/>
      <c r="L15" s="48"/>
    </row>
    <row r="16" spans="1:13">
      <c r="A16" s="13" t="s">
        <v>338</v>
      </c>
      <c r="B16" s="13" t="s">
        <v>339</v>
      </c>
      <c r="C16" s="13" t="s">
        <v>340</v>
      </c>
      <c r="D16" s="13" t="s">
        <v>625</v>
      </c>
      <c r="E16" s="13" t="s">
        <v>16</v>
      </c>
      <c r="F16" s="13" t="s">
        <v>341</v>
      </c>
      <c r="G16" s="14" t="s">
        <v>20</v>
      </c>
      <c r="H16" s="14" t="s">
        <v>39</v>
      </c>
      <c r="I16" s="14" t="s">
        <v>22</v>
      </c>
      <c r="J16" s="15"/>
      <c r="K16" s="13" t="str">
        <f>"180,0"</f>
        <v>180,0</v>
      </c>
      <c r="L16" s="14" t="str">
        <f>"95,6880"</f>
        <v>95,6880</v>
      </c>
      <c r="M16" s="13" t="s">
        <v>342</v>
      </c>
    </row>
    <row r="17" spans="1:13">
      <c r="A17" s="16" t="s">
        <v>344</v>
      </c>
      <c r="B17" s="16" t="s">
        <v>345</v>
      </c>
      <c r="C17" s="16" t="s">
        <v>346</v>
      </c>
      <c r="D17" s="16" t="s">
        <v>625</v>
      </c>
      <c r="E17" s="16" t="s">
        <v>84</v>
      </c>
      <c r="F17" s="16" t="s">
        <v>130</v>
      </c>
      <c r="G17" s="17" t="s">
        <v>36</v>
      </c>
      <c r="H17" s="17" t="s">
        <v>86</v>
      </c>
      <c r="I17" s="17" t="s">
        <v>20</v>
      </c>
      <c r="J17" s="18"/>
      <c r="K17" s="16" t="str">
        <f>"170,0"</f>
        <v>170,0</v>
      </c>
      <c r="L17" s="17" t="str">
        <f>"89,4200"</f>
        <v>89,4200</v>
      </c>
      <c r="M17" s="16" t="s">
        <v>347</v>
      </c>
    </row>
    <row r="19" spans="1:13" ht="16">
      <c r="A19" s="48" t="s">
        <v>291</v>
      </c>
      <c r="B19" s="48"/>
      <c r="C19" s="48"/>
      <c r="D19" s="48"/>
      <c r="E19" s="48"/>
      <c r="F19" s="48"/>
      <c r="G19" s="48"/>
      <c r="H19" s="48"/>
      <c r="I19" s="48"/>
      <c r="J19" s="48"/>
      <c r="K19" s="48"/>
      <c r="L19" s="48"/>
    </row>
    <row r="20" spans="1:13">
      <c r="A20" s="8" t="s">
        <v>349</v>
      </c>
      <c r="B20" s="8" t="s">
        <v>350</v>
      </c>
      <c r="C20" s="8" t="s">
        <v>351</v>
      </c>
      <c r="D20" s="8" t="s">
        <v>627</v>
      </c>
      <c r="E20" s="8" t="s">
        <v>84</v>
      </c>
      <c r="F20" s="8" t="s">
        <v>130</v>
      </c>
      <c r="G20" s="10" t="s">
        <v>87</v>
      </c>
      <c r="H20" s="10" t="s">
        <v>77</v>
      </c>
      <c r="I20" s="9" t="s">
        <v>140</v>
      </c>
      <c r="J20" s="9"/>
      <c r="K20" s="8" t="str">
        <f>"245,0"</f>
        <v>245,0</v>
      </c>
      <c r="L20" s="10" t="str">
        <f>"131,0337"</f>
        <v>131,0337</v>
      </c>
      <c r="M20" s="8" t="s">
        <v>134</v>
      </c>
    </row>
    <row r="22" spans="1:13" ht="16">
      <c r="E22" s="11" t="s">
        <v>602</v>
      </c>
    </row>
    <row r="23" spans="1:13" ht="16">
      <c r="E23" s="11" t="s">
        <v>603</v>
      </c>
    </row>
    <row r="24" spans="1:13" ht="16">
      <c r="E24" s="11" t="s">
        <v>604</v>
      </c>
    </row>
    <row r="25" spans="1:13" ht="16">
      <c r="E25" s="11" t="s">
        <v>605</v>
      </c>
    </row>
    <row r="26" spans="1:13" ht="16">
      <c r="E26" s="11" t="s">
        <v>609</v>
      </c>
    </row>
    <row r="27" spans="1:13" ht="16">
      <c r="E27" s="11"/>
    </row>
    <row r="28" spans="1:13" ht="16">
      <c r="E28" s="11"/>
    </row>
    <row r="30" spans="1:13" ht="18">
      <c r="A30" s="12" t="s">
        <v>25</v>
      </c>
      <c r="B30" s="12"/>
    </row>
    <row r="31" spans="1:13" ht="16">
      <c r="A31" s="19" t="s">
        <v>89</v>
      </c>
      <c r="B31" s="19"/>
    </row>
    <row r="32" spans="1:13" ht="14">
      <c r="A32" s="21"/>
      <c r="B32" s="22" t="s">
        <v>90</v>
      </c>
    </row>
    <row r="33" spans="1:5" ht="14">
      <c r="A33" s="23" t="s">
        <v>91</v>
      </c>
      <c r="B33" s="23" t="s">
        <v>92</v>
      </c>
      <c r="C33" s="23" t="s">
        <v>93</v>
      </c>
      <c r="D33" s="23" t="s">
        <v>94</v>
      </c>
      <c r="E33" s="23" t="s">
        <v>95</v>
      </c>
    </row>
    <row r="34" spans="1:5">
      <c r="A34" s="20" t="s">
        <v>322</v>
      </c>
      <c r="B34" s="4" t="s">
        <v>300</v>
      </c>
      <c r="C34" s="4" t="s">
        <v>352</v>
      </c>
      <c r="D34" s="4" t="s">
        <v>327</v>
      </c>
      <c r="E34" s="24" t="s">
        <v>353</v>
      </c>
    </row>
    <row r="36" spans="1:5" ht="14">
      <c r="A36" s="21"/>
      <c r="B36" s="22" t="s">
        <v>104</v>
      </c>
    </row>
    <row r="37" spans="1:5" ht="14">
      <c r="A37" s="23" t="s">
        <v>91</v>
      </c>
      <c r="B37" s="23" t="s">
        <v>92</v>
      </c>
      <c r="C37" s="23" t="s">
        <v>93</v>
      </c>
      <c r="D37" s="23" t="s">
        <v>94</v>
      </c>
      <c r="E37" s="23" t="s">
        <v>95</v>
      </c>
    </row>
    <row r="38" spans="1:5">
      <c r="A38" s="20" t="s">
        <v>12</v>
      </c>
      <c r="B38" s="4" t="s">
        <v>104</v>
      </c>
      <c r="C38" s="4" t="s">
        <v>157</v>
      </c>
      <c r="D38" s="4" t="s">
        <v>22</v>
      </c>
      <c r="E38" s="24" t="s">
        <v>354</v>
      </c>
    </row>
    <row r="39" spans="1:5">
      <c r="A39" s="20" t="s">
        <v>337</v>
      </c>
      <c r="B39" s="4" t="s">
        <v>104</v>
      </c>
      <c r="C39" s="4" t="s">
        <v>219</v>
      </c>
      <c r="D39" s="4" t="s">
        <v>22</v>
      </c>
      <c r="E39" s="24" t="s">
        <v>355</v>
      </c>
    </row>
    <row r="40" spans="1:5">
      <c r="A40" s="20" t="s">
        <v>331</v>
      </c>
      <c r="B40" s="4" t="s">
        <v>104</v>
      </c>
      <c r="C40" s="4" t="s">
        <v>108</v>
      </c>
      <c r="D40" s="4" t="s">
        <v>35</v>
      </c>
      <c r="E40" s="24" t="s">
        <v>356</v>
      </c>
    </row>
    <row r="41" spans="1:5">
      <c r="A41" s="20" t="s">
        <v>343</v>
      </c>
      <c r="B41" s="4" t="s">
        <v>104</v>
      </c>
      <c r="C41" s="4" t="s">
        <v>219</v>
      </c>
      <c r="D41" s="4" t="s">
        <v>20</v>
      </c>
      <c r="E41" s="24" t="s">
        <v>357</v>
      </c>
    </row>
    <row r="42" spans="1:5">
      <c r="A42" s="20" t="s">
        <v>322</v>
      </c>
      <c r="B42" s="4" t="s">
        <v>104</v>
      </c>
      <c r="C42" s="4" t="s">
        <v>352</v>
      </c>
      <c r="D42" s="4" t="s">
        <v>327</v>
      </c>
      <c r="E42" s="24" t="s">
        <v>358</v>
      </c>
    </row>
    <row r="44" spans="1:5" ht="14">
      <c r="A44" s="21"/>
      <c r="B44" s="22" t="s">
        <v>111</v>
      </c>
    </row>
    <row r="45" spans="1:5" ht="14">
      <c r="A45" s="23" t="s">
        <v>91</v>
      </c>
      <c r="B45" s="23" t="s">
        <v>92</v>
      </c>
      <c r="C45" s="23" t="s">
        <v>93</v>
      </c>
      <c r="D45" s="23" t="s">
        <v>94</v>
      </c>
      <c r="E45" s="23" t="s">
        <v>95</v>
      </c>
    </row>
    <row r="46" spans="1:5">
      <c r="A46" s="20" t="s">
        <v>348</v>
      </c>
      <c r="B46" s="4" t="s">
        <v>194</v>
      </c>
      <c r="C46" s="4" t="s">
        <v>304</v>
      </c>
      <c r="D46" s="4" t="s">
        <v>77</v>
      </c>
      <c r="E46" s="24" t="s">
        <v>359</v>
      </c>
    </row>
    <row r="51" spans="1:3" ht="18">
      <c r="A51" s="12" t="s">
        <v>116</v>
      </c>
      <c r="B51" s="12"/>
    </row>
    <row r="52" spans="1:3" ht="14">
      <c r="A52" s="23" t="s">
        <v>117</v>
      </c>
      <c r="B52" s="23" t="s">
        <v>118</v>
      </c>
      <c r="C52" s="23" t="s">
        <v>119</v>
      </c>
    </row>
    <row r="53" spans="1:3">
      <c r="A53" s="4" t="s">
        <v>16</v>
      </c>
      <c r="B53" s="4" t="s">
        <v>120</v>
      </c>
      <c r="C53" s="4" t="s">
        <v>360</v>
      </c>
    </row>
    <row r="54" spans="1:3">
      <c r="A54" s="4" t="s">
        <v>32</v>
      </c>
      <c r="B54" s="4" t="s">
        <v>120</v>
      </c>
      <c r="C54" s="4" t="s">
        <v>361</v>
      </c>
    </row>
  </sheetData>
  <mergeCells count="16">
    <mergeCell ref="A15:L15"/>
    <mergeCell ref="A19:L19"/>
    <mergeCell ref="K3:K4"/>
    <mergeCell ref="L3:L4"/>
    <mergeCell ref="M3:M4"/>
    <mergeCell ref="A5:L5"/>
    <mergeCell ref="A9:L9"/>
    <mergeCell ref="A12:L12"/>
    <mergeCell ref="A1:M2"/>
    <mergeCell ref="A3:A4"/>
    <mergeCell ref="B3:B4"/>
    <mergeCell ref="C3:C4"/>
    <mergeCell ref="D3:D4"/>
    <mergeCell ref="E3:E4"/>
    <mergeCell ref="F3:F4"/>
    <mergeCell ref="G3:J3"/>
  </mergeCells>
  <pageMargins left="0.70866141732283472" right="0.70866141732283472" top="0.74803149606299213" bottom="0.74803149606299213" header="0.31496062992125984" footer="0.31496062992125984"/>
  <pageSetup paperSize="9" scale="5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pageSetUpPr fitToPage="1"/>
  </sheetPr>
  <dimension ref="A1:M89"/>
  <sheetViews>
    <sheetView workbookViewId="0">
      <selection activeCell="E3" sqref="E3:E4"/>
    </sheetView>
  </sheetViews>
  <sheetFormatPr baseColWidth="10" defaultColWidth="9.1640625" defaultRowHeight="13"/>
  <cols>
    <col min="1" max="1" width="31.83203125" style="4" bestFit="1" customWidth="1"/>
    <col min="2" max="2" width="28.5" style="4" bestFit="1" customWidth="1"/>
    <col min="3" max="3" width="67.6640625" style="4" bestFit="1" customWidth="1"/>
    <col min="4" max="4" width="9.33203125" style="4" bestFit="1" customWidth="1"/>
    <col min="5" max="5" width="22.6640625" style="4" bestFit="1" customWidth="1"/>
    <col min="6" max="6" width="34.5" style="4" bestFit="1" customWidth="1"/>
    <col min="7" max="9" width="5.5" style="3" bestFit="1" customWidth="1"/>
    <col min="10" max="10" width="4.83203125" style="3" bestFit="1" customWidth="1"/>
    <col min="11" max="11" width="7.83203125" style="4" bestFit="1" customWidth="1"/>
    <col min="12" max="12" width="8.5" style="3" bestFit="1" customWidth="1"/>
    <col min="13" max="13" width="15.83203125" style="4" bestFit="1" customWidth="1"/>
    <col min="14" max="16384" width="9.1640625" style="3"/>
  </cols>
  <sheetData>
    <row r="1" spans="1:13" s="2" customFormat="1" ht="29" customHeight="1">
      <c r="A1" s="47" t="s">
        <v>223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7"/>
    </row>
    <row r="2" spans="1:13" s="2" customFormat="1" ht="62" customHeight="1" thickBot="1">
      <c r="A2" s="38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40"/>
    </row>
    <row r="3" spans="1:13" s="1" customFormat="1" ht="12.75" customHeight="1">
      <c r="A3" s="41" t="s">
        <v>0</v>
      </c>
      <c r="B3" s="43" t="s">
        <v>623</v>
      </c>
      <c r="C3" s="43" t="s">
        <v>6</v>
      </c>
      <c r="D3" s="45" t="s">
        <v>624</v>
      </c>
      <c r="E3" s="45"/>
      <c r="F3" s="45" t="s">
        <v>7</v>
      </c>
      <c r="G3" s="45" t="s">
        <v>9</v>
      </c>
      <c r="H3" s="45"/>
      <c r="I3" s="45"/>
      <c r="J3" s="45"/>
      <c r="K3" s="45" t="s">
        <v>200</v>
      </c>
      <c r="L3" s="45" t="s">
        <v>3</v>
      </c>
      <c r="M3" s="33" t="s">
        <v>2</v>
      </c>
    </row>
    <row r="4" spans="1:13" s="1" customFormat="1" ht="21" customHeight="1" thickBot="1">
      <c r="A4" s="42"/>
      <c r="B4" s="44"/>
      <c r="C4" s="44"/>
      <c r="D4" s="44"/>
      <c r="E4" s="44"/>
      <c r="F4" s="44"/>
      <c r="G4" s="7">
        <v>1</v>
      </c>
      <c r="H4" s="7">
        <v>2</v>
      </c>
      <c r="I4" s="7">
        <v>3</v>
      </c>
      <c r="J4" s="7" t="s">
        <v>5</v>
      </c>
      <c r="K4" s="44"/>
      <c r="L4" s="44"/>
      <c r="M4" s="34"/>
    </row>
    <row r="5" spans="1:13" ht="16">
      <c r="A5" s="46" t="s">
        <v>224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</row>
    <row r="6" spans="1:13">
      <c r="A6" s="8" t="s">
        <v>226</v>
      </c>
      <c r="B6" s="8" t="s">
        <v>227</v>
      </c>
      <c r="C6" s="8" t="s">
        <v>228</v>
      </c>
      <c r="D6" s="8" t="s">
        <v>625</v>
      </c>
      <c r="E6" s="8" t="s">
        <v>16</v>
      </c>
      <c r="F6" s="8" t="s">
        <v>130</v>
      </c>
      <c r="G6" s="10" t="s">
        <v>229</v>
      </c>
      <c r="H6" s="9" t="s">
        <v>230</v>
      </c>
      <c r="I6" s="9" t="s">
        <v>230</v>
      </c>
      <c r="J6" s="9"/>
      <c r="K6" s="8" t="str">
        <f>"60,0"</f>
        <v>60,0</v>
      </c>
      <c r="L6" s="10" t="str">
        <f>"52,0920"</f>
        <v>52,0920</v>
      </c>
      <c r="M6" s="8" t="s">
        <v>231</v>
      </c>
    </row>
    <row r="8" spans="1:13" ht="16">
      <c r="A8" s="48" t="s">
        <v>224</v>
      </c>
      <c r="B8" s="48"/>
      <c r="C8" s="48"/>
      <c r="D8" s="48"/>
      <c r="E8" s="48"/>
      <c r="F8" s="48"/>
      <c r="G8" s="48"/>
      <c r="H8" s="48"/>
      <c r="I8" s="48"/>
      <c r="J8" s="48"/>
      <c r="K8" s="48"/>
      <c r="L8" s="48"/>
    </row>
    <row r="9" spans="1:13">
      <c r="A9" s="13" t="s">
        <v>233</v>
      </c>
      <c r="B9" s="13" t="s">
        <v>234</v>
      </c>
      <c r="C9" s="13" t="s">
        <v>235</v>
      </c>
      <c r="D9" s="13" t="s">
        <v>628</v>
      </c>
      <c r="E9" s="13" t="s">
        <v>236</v>
      </c>
      <c r="F9" s="13" t="s">
        <v>237</v>
      </c>
      <c r="G9" s="14" t="s">
        <v>229</v>
      </c>
      <c r="H9" s="15" t="s">
        <v>238</v>
      </c>
      <c r="I9" s="15" t="s">
        <v>230</v>
      </c>
      <c r="J9" s="15"/>
      <c r="K9" s="13" t="str">
        <f>"60,0"</f>
        <v>60,0</v>
      </c>
      <c r="L9" s="14" t="str">
        <f>"59,9846"</f>
        <v>59,9846</v>
      </c>
      <c r="M9" s="13" t="s">
        <v>239</v>
      </c>
    </row>
    <row r="10" spans="1:13">
      <c r="A10" s="16" t="s">
        <v>233</v>
      </c>
      <c r="B10" s="16" t="s">
        <v>240</v>
      </c>
      <c r="C10" s="16" t="s">
        <v>235</v>
      </c>
      <c r="D10" s="16" t="s">
        <v>625</v>
      </c>
      <c r="E10" s="16" t="s">
        <v>236</v>
      </c>
      <c r="F10" s="16" t="s">
        <v>237</v>
      </c>
      <c r="G10" s="17" t="s">
        <v>229</v>
      </c>
      <c r="H10" s="18" t="s">
        <v>238</v>
      </c>
      <c r="I10" s="18" t="s">
        <v>230</v>
      </c>
      <c r="J10" s="18"/>
      <c r="K10" s="16" t="str">
        <f>"60,0"</f>
        <v>60,0</v>
      </c>
      <c r="L10" s="17" t="str">
        <f>"48,7680"</f>
        <v>48,7680</v>
      </c>
      <c r="M10" s="16" t="s">
        <v>239</v>
      </c>
    </row>
    <row r="12" spans="1:13" ht="16">
      <c r="A12" s="48" t="s">
        <v>168</v>
      </c>
      <c r="B12" s="48"/>
      <c r="C12" s="48"/>
      <c r="D12" s="48"/>
      <c r="E12" s="48"/>
      <c r="F12" s="48"/>
      <c r="G12" s="48"/>
      <c r="H12" s="48"/>
      <c r="I12" s="48"/>
      <c r="J12" s="48"/>
      <c r="K12" s="48"/>
      <c r="L12" s="48"/>
    </row>
    <row r="13" spans="1:13">
      <c r="A13" s="8" t="s">
        <v>242</v>
      </c>
      <c r="B13" s="8" t="s">
        <v>243</v>
      </c>
      <c r="C13" s="8" t="s">
        <v>244</v>
      </c>
      <c r="D13" s="8" t="s">
        <v>626</v>
      </c>
      <c r="E13" s="8" t="s">
        <v>16</v>
      </c>
      <c r="F13" s="8" t="s">
        <v>130</v>
      </c>
      <c r="G13" s="10" t="s">
        <v>245</v>
      </c>
      <c r="H13" s="10" t="s">
        <v>47</v>
      </c>
      <c r="I13" s="9" t="s">
        <v>246</v>
      </c>
      <c r="J13" s="9"/>
      <c r="K13" s="8" t="str">
        <f>"100,0"</f>
        <v>100,0</v>
      </c>
      <c r="L13" s="10" t="str">
        <f>"80,3606"</f>
        <v>80,3606</v>
      </c>
      <c r="M13" s="8" t="s">
        <v>134</v>
      </c>
    </row>
    <row r="15" spans="1:13" ht="16">
      <c r="A15" s="48" t="s">
        <v>27</v>
      </c>
      <c r="B15" s="48"/>
      <c r="C15" s="48"/>
      <c r="D15" s="48"/>
      <c r="E15" s="48"/>
      <c r="F15" s="48"/>
      <c r="G15" s="48"/>
      <c r="H15" s="48"/>
      <c r="I15" s="48"/>
      <c r="J15" s="48"/>
      <c r="K15" s="48"/>
      <c r="L15" s="48"/>
    </row>
    <row r="16" spans="1:13">
      <c r="A16" s="13" t="s">
        <v>29</v>
      </c>
      <c r="B16" s="13" t="s">
        <v>30</v>
      </c>
      <c r="C16" s="13" t="s">
        <v>31</v>
      </c>
      <c r="D16" s="13" t="s">
        <v>625</v>
      </c>
      <c r="E16" s="13" t="s">
        <v>32</v>
      </c>
      <c r="F16" s="13" t="s">
        <v>33</v>
      </c>
      <c r="G16" s="14" t="s">
        <v>37</v>
      </c>
      <c r="H16" s="15" t="s">
        <v>38</v>
      </c>
      <c r="I16" s="15" t="s">
        <v>38</v>
      </c>
      <c r="J16" s="15"/>
      <c r="K16" s="13" t="str">
        <f>"130,0"</f>
        <v>130,0</v>
      </c>
      <c r="L16" s="14" t="str">
        <f>"86,9310"</f>
        <v>86,9310</v>
      </c>
      <c r="M16" s="13" t="s">
        <v>40</v>
      </c>
    </row>
    <row r="17" spans="1:13">
      <c r="A17" s="16" t="s">
        <v>249</v>
      </c>
      <c r="B17" s="16" t="s">
        <v>250</v>
      </c>
      <c r="C17" s="16" t="s">
        <v>251</v>
      </c>
      <c r="D17" s="16" t="s">
        <v>633</v>
      </c>
      <c r="E17" s="16" t="s">
        <v>16</v>
      </c>
      <c r="F17" s="16" t="s">
        <v>130</v>
      </c>
      <c r="G17" s="17" t="s">
        <v>47</v>
      </c>
      <c r="H17" s="18" t="s">
        <v>246</v>
      </c>
      <c r="I17" s="17" t="s">
        <v>131</v>
      </c>
      <c r="J17" s="18"/>
      <c r="K17" s="16" t="str">
        <f>"105,0"</f>
        <v>105,0</v>
      </c>
      <c r="L17" s="17" t="str">
        <f>"112,7246"</f>
        <v>112,7246</v>
      </c>
      <c r="M17" s="16" t="s">
        <v>134</v>
      </c>
    </row>
    <row r="19" spans="1:13" ht="16">
      <c r="A19" s="48" t="s">
        <v>41</v>
      </c>
      <c r="B19" s="48"/>
      <c r="C19" s="48"/>
      <c r="D19" s="48"/>
      <c r="E19" s="48"/>
      <c r="F19" s="48"/>
      <c r="G19" s="48"/>
      <c r="H19" s="48"/>
      <c r="I19" s="48"/>
      <c r="J19" s="48"/>
      <c r="K19" s="48"/>
      <c r="L19" s="48"/>
    </row>
    <row r="20" spans="1:13">
      <c r="A20" s="8" t="s">
        <v>253</v>
      </c>
      <c r="B20" s="8" t="s">
        <v>254</v>
      </c>
      <c r="C20" s="8" t="s">
        <v>255</v>
      </c>
      <c r="D20" s="8" t="s">
        <v>625</v>
      </c>
      <c r="E20" s="8" t="s">
        <v>84</v>
      </c>
      <c r="F20" s="8" t="s">
        <v>148</v>
      </c>
      <c r="G20" s="10" t="s">
        <v>49</v>
      </c>
      <c r="H20" s="10" t="s">
        <v>37</v>
      </c>
      <c r="I20" s="10" t="s">
        <v>34</v>
      </c>
      <c r="J20" s="9"/>
      <c r="K20" s="8" t="str">
        <f>"140,0"</f>
        <v>140,0</v>
      </c>
      <c r="L20" s="10" t="str">
        <f>"88,8580"</f>
        <v>88,8580</v>
      </c>
      <c r="M20" s="8" t="s">
        <v>256</v>
      </c>
    </row>
    <row r="22" spans="1:13" ht="16">
      <c r="A22" s="48" t="s">
        <v>53</v>
      </c>
      <c r="B22" s="48"/>
      <c r="C22" s="48"/>
      <c r="D22" s="48"/>
      <c r="E22" s="48"/>
      <c r="F22" s="48"/>
      <c r="G22" s="48"/>
      <c r="H22" s="48"/>
      <c r="I22" s="48"/>
      <c r="J22" s="48"/>
      <c r="K22" s="48"/>
      <c r="L22" s="48"/>
    </row>
    <row r="23" spans="1:13">
      <c r="A23" s="13" t="s">
        <v>258</v>
      </c>
      <c r="B23" s="13" t="s">
        <v>259</v>
      </c>
      <c r="C23" s="13" t="s">
        <v>260</v>
      </c>
      <c r="D23" s="13" t="s">
        <v>625</v>
      </c>
      <c r="E23" s="13" t="s">
        <v>84</v>
      </c>
      <c r="F23" s="13" t="s">
        <v>130</v>
      </c>
      <c r="G23" s="14" t="s">
        <v>261</v>
      </c>
      <c r="H23" s="14" t="s">
        <v>35</v>
      </c>
      <c r="I23" s="14" t="s">
        <v>65</v>
      </c>
      <c r="J23" s="15"/>
      <c r="K23" s="13" t="str">
        <f>"155,0"</f>
        <v>155,0</v>
      </c>
      <c r="L23" s="14" t="str">
        <f>"93,9145"</f>
        <v>93,9145</v>
      </c>
      <c r="M23" s="13" t="s">
        <v>134</v>
      </c>
    </row>
    <row r="24" spans="1:13">
      <c r="A24" s="16" t="s">
        <v>263</v>
      </c>
      <c r="B24" s="16" t="s">
        <v>264</v>
      </c>
      <c r="C24" s="16" t="s">
        <v>265</v>
      </c>
      <c r="D24" s="16" t="s">
        <v>629</v>
      </c>
      <c r="E24" s="16" t="s">
        <v>16</v>
      </c>
      <c r="F24" s="16" t="s">
        <v>266</v>
      </c>
      <c r="G24" s="18" t="s">
        <v>60</v>
      </c>
      <c r="H24" s="17" t="s">
        <v>37</v>
      </c>
      <c r="I24" s="18" t="s">
        <v>267</v>
      </c>
      <c r="J24" s="18"/>
      <c r="K24" s="16" t="str">
        <f>"130,0"</f>
        <v>130,0</v>
      </c>
      <c r="L24" s="17" t="str">
        <f>"76,0890"</f>
        <v>76,0890</v>
      </c>
      <c r="M24" s="16" t="s">
        <v>268</v>
      </c>
    </row>
    <row r="26" spans="1:13" ht="16">
      <c r="A26" s="48" t="s">
        <v>79</v>
      </c>
      <c r="B26" s="48"/>
      <c r="C26" s="48"/>
      <c r="D26" s="48"/>
      <c r="E26" s="48"/>
      <c r="F26" s="48"/>
      <c r="G26" s="48"/>
      <c r="H26" s="48"/>
      <c r="I26" s="48"/>
      <c r="J26" s="48"/>
      <c r="K26" s="48"/>
      <c r="L26" s="48"/>
    </row>
    <row r="27" spans="1:13">
      <c r="A27" s="13" t="s">
        <v>269</v>
      </c>
      <c r="B27" s="13" t="s">
        <v>270</v>
      </c>
      <c r="C27" s="13" t="s">
        <v>271</v>
      </c>
      <c r="D27" s="13" t="s">
        <v>625</v>
      </c>
      <c r="E27" s="13" t="s">
        <v>16</v>
      </c>
      <c r="F27" s="13" t="s">
        <v>272</v>
      </c>
      <c r="G27" s="15" t="s">
        <v>273</v>
      </c>
      <c r="H27" s="15" t="s">
        <v>273</v>
      </c>
      <c r="I27" s="15" t="s">
        <v>273</v>
      </c>
      <c r="J27" s="15"/>
      <c r="K27" s="13" t="str">
        <f>"0.00"</f>
        <v>0.00</v>
      </c>
      <c r="L27" s="14" t="str">
        <f>"0,0000"</f>
        <v>0,0000</v>
      </c>
      <c r="M27" s="13" t="s">
        <v>134</v>
      </c>
    </row>
    <row r="28" spans="1:13">
      <c r="A28" s="16" t="s">
        <v>81</v>
      </c>
      <c r="B28" s="16" t="s">
        <v>82</v>
      </c>
      <c r="C28" s="16" t="s">
        <v>83</v>
      </c>
      <c r="D28" s="16" t="s">
        <v>629</v>
      </c>
      <c r="E28" s="16" t="s">
        <v>84</v>
      </c>
      <c r="F28" s="16" t="s">
        <v>85</v>
      </c>
      <c r="G28" s="17" t="s">
        <v>36</v>
      </c>
      <c r="H28" s="17" t="s">
        <v>86</v>
      </c>
      <c r="I28" s="18"/>
      <c r="J28" s="18"/>
      <c r="K28" s="16" t="str">
        <f>"165,0"</f>
        <v>165,0</v>
      </c>
      <c r="L28" s="17" t="str">
        <f>"94,6135"</f>
        <v>94,6135</v>
      </c>
      <c r="M28" s="16" t="s">
        <v>88</v>
      </c>
    </row>
    <row r="30" spans="1:13" ht="16">
      <c r="A30" s="48" t="s">
        <v>11</v>
      </c>
      <c r="B30" s="48"/>
      <c r="C30" s="48"/>
      <c r="D30" s="48"/>
      <c r="E30" s="48"/>
      <c r="F30" s="48"/>
      <c r="G30" s="48"/>
      <c r="H30" s="48"/>
      <c r="I30" s="48"/>
      <c r="J30" s="48"/>
      <c r="K30" s="48"/>
      <c r="L30" s="48"/>
    </row>
    <row r="31" spans="1:13">
      <c r="A31" s="8" t="s">
        <v>275</v>
      </c>
      <c r="B31" s="8" t="s">
        <v>276</v>
      </c>
      <c r="C31" s="8" t="s">
        <v>277</v>
      </c>
      <c r="D31" s="8" t="s">
        <v>629</v>
      </c>
      <c r="E31" s="8" t="s">
        <v>84</v>
      </c>
      <c r="F31" s="8" t="s">
        <v>278</v>
      </c>
      <c r="G31" s="9" t="s">
        <v>131</v>
      </c>
      <c r="H31" s="10" t="s">
        <v>131</v>
      </c>
      <c r="I31" s="9" t="s">
        <v>48</v>
      </c>
      <c r="J31" s="9"/>
      <c r="K31" s="8" t="str">
        <f>"105,0"</f>
        <v>105,0</v>
      </c>
      <c r="L31" s="10" t="str">
        <f>"57,7232"</f>
        <v>57,7232</v>
      </c>
      <c r="M31" s="8" t="s">
        <v>134</v>
      </c>
    </row>
    <row r="33" spans="1:13" ht="16">
      <c r="A33" s="48" t="s">
        <v>211</v>
      </c>
      <c r="B33" s="48"/>
      <c r="C33" s="48"/>
      <c r="D33" s="48"/>
      <c r="E33" s="48"/>
      <c r="F33" s="48"/>
      <c r="G33" s="48"/>
      <c r="H33" s="48"/>
      <c r="I33" s="48"/>
      <c r="J33" s="48"/>
      <c r="K33" s="48"/>
      <c r="L33" s="48"/>
    </row>
    <row r="34" spans="1:13">
      <c r="A34" s="13" t="s">
        <v>280</v>
      </c>
      <c r="B34" s="13" t="s">
        <v>281</v>
      </c>
      <c r="C34" s="13" t="s">
        <v>282</v>
      </c>
      <c r="D34" s="13" t="s">
        <v>631</v>
      </c>
      <c r="E34" s="13" t="s">
        <v>236</v>
      </c>
      <c r="F34" s="13" t="s">
        <v>237</v>
      </c>
      <c r="G34" s="15" t="s">
        <v>283</v>
      </c>
      <c r="H34" s="14" t="s">
        <v>283</v>
      </c>
      <c r="I34" s="15" t="s">
        <v>284</v>
      </c>
      <c r="J34" s="15"/>
      <c r="K34" s="13" t="str">
        <f>"85,0"</f>
        <v>85,0</v>
      </c>
      <c r="L34" s="14" t="str">
        <f>"50,1765"</f>
        <v>50,1765</v>
      </c>
      <c r="M34" s="13" t="s">
        <v>239</v>
      </c>
    </row>
    <row r="35" spans="1:13">
      <c r="A35" s="16" t="s">
        <v>286</v>
      </c>
      <c r="B35" s="16" t="s">
        <v>287</v>
      </c>
      <c r="C35" s="16" t="s">
        <v>288</v>
      </c>
      <c r="D35" s="16" t="s">
        <v>625</v>
      </c>
      <c r="E35" s="16" t="s">
        <v>84</v>
      </c>
      <c r="F35" s="16" t="s">
        <v>289</v>
      </c>
      <c r="G35" s="17" t="s">
        <v>39</v>
      </c>
      <c r="H35" s="17" t="s">
        <v>22</v>
      </c>
      <c r="I35" s="17" t="s">
        <v>290</v>
      </c>
      <c r="J35" s="18"/>
      <c r="K35" s="16" t="str">
        <f>"182,5"</f>
        <v>182,5</v>
      </c>
      <c r="L35" s="17" t="str">
        <f>"96,4330"</f>
        <v>96,4330</v>
      </c>
      <c r="M35" s="16" t="s">
        <v>134</v>
      </c>
    </row>
    <row r="37" spans="1:13" ht="16">
      <c r="A37" s="48" t="s">
        <v>291</v>
      </c>
      <c r="B37" s="48"/>
      <c r="C37" s="48"/>
      <c r="D37" s="48"/>
      <c r="E37" s="48"/>
      <c r="F37" s="48"/>
      <c r="G37" s="48"/>
      <c r="H37" s="48"/>
      <c r="I37" s="48"/>
      <c r="J37" s="48"/>
      <c r="K37" s="48"/>
      <c r="L37" s="48"/>
    </row>
    <row r="38" spans="1:13">
      <c r="A38" s="8" t="s">
        <v>293</v>
      </c>
      <c r="B38" s="8" t="s">
        <v>294</v>
      </c>
      <c r="C38" s="8" t="s">
        <v>295</v>
      </c>
      <c r="D38" s="8" t="s">
        <v>625</v>
      </c>
      <c r="E38" s="8" t="s">
        <v>58</v>
      </c>
      <c r="F38" s="8" t="s">
        <v>59</v>
      </c>
      <c r="G38" s="10" t="s">
        <v>18</v>
      </c>
      <c r="H38" s="10" t="s">
        <v>19</v>
      </c>
      <c r="I38" s="9" t="s">
        <v>296</v>
      </c>
      <c r="J38" s="9"/>
      <c r="K38" s="8" t="str">
        <f>"220,0"</f>
        <v>220,0</v>
      </c>
      <c r="L38" s="10" t="str">
        <f>"109,8020"</f>
        <v>109,8020</v>
      </c>
      <c r="M38" s="8" t="s">
        <v>297</v>
      </c>
    </row>
    <row r="40" spans="1:13" ht="16">
      <c r="E40" s="11" t="s">
        <v>602</v>
      </c>
    </row>
    <row r="41" spans="1:13" ht="16">
      <c r="E41" s="11" t="s">
        <v>603</v>
      </c>
    </row>
    <row r="42" spans="1:13" ht="16">
      <c r="E42" s="11" t="s">
        <v>604</v>
      </c>
    </row>
    <row r="43" spans="1:13" ht="16">
      <c r="E43" s="11" t="s">
        <v>605</v>
      </c>
    </row>
    <row r="44" spans="1:13" ht="16">
      <c r="E44" s="11" t="s">
        <v>609</v>
      </c>
    </row>
    <row r="45" spans="1:13" ht="16">
      <c r="E45" s="11"/>
    </row>
    <row r="46" spans="1:13" ht="16">
      <c r="E46" s="11"/>
    </row>
    <row r="48" spans="1:13" ht="18">
      <c r="A48" s="12" t="s">
        <v>25</v>
      </c>
      <c r="B48" s="12"/>
    </row>
    <row r="49" spans="1:5" ht="16">
      <c r="A49" s="19" t="s">
        <v>190</v>
      </c>
      <c r="B49" s="19"/>
    </row>
    <row r="50" spans="1:5" ht="14">
      <c r="A50" s="21"/>
      <c r="B50" s="22" t="s">
        <v>104</v>
      </c>
    </row>
    <row r="51" spans="1:5" ht="14">
      <c r="A51" s="23" t="s">
        <v>91</v>
      </c>
      <c r="B51" s="23" t="s">
        <v>92</v>
      </c>
      <c r="C51" s="23" t="s">
        <v>93</v>
      </c>
      <c r="D51" s="23" t="s">
        <v>94</v>
      </c>
      <c r="E51" s="23" t="s">
        <v>95</v>
      </c>
    </row>
    <row r="52" spans="1:5">
      <c r="A52" s="20" t="s">
        <v>225</v>
      </c>
      <c r="B52" s="4" t="s">
        <v>104</v>
      </c>
      <c r="C52" s="4" t="s">
        <v>298</v>
      </c>
      <c r="D52" s="4" t="s">
        <v>229</v>
      </c>
      <c r="E52" s="24" t="s">
        <v>299</v>
      </c>
    </row>
    <row r="55" spans="1:5" ht="16">
      <c r="A55" s="19" t="s">
        <v>89</v>
      </c>
      <c r="B55" s="19"/>
    </row>
    <row r="56" spans="1:5" ht="14">
      <c r="A56" s="21"/>
      <c r="B56" s="22" t="s">
        <v>90</v>
      </c>
    </row>
    <row r="57" spans="1:5" ht="14">
      <c r="A57" s="23" t="s">
        <v>91</v>
      </c>
      <c r="B57" s="23" t="s">
        <v>92</v>
      </c>
      <c r="C57" s="23" t="s">
        <v>93</v>
      </c>
      <c r="D57" s="23" t="s">
        <v>94</v>
      </c>
      <c r="E57" s="23" t="s">
        <v>95</v>
      </c>
    </row>
    <row r="58" spans="1:5">
      <c r="A58" s="20" t="s">
        <v>232</v>
      </c>
      <c r="B58" s="4" t="s">
        <v>300</v>
      </c>
      <c r="C58" s="4" t="s">
        <v>298</v>
      </c>
      <c r="D58" s="4" t="s">
        <v>229</v>
      </c>
      <c r="E58" s="24" t="s">
        <v>301</v>
      </c>
    </row>
    <row r="59" spans="1:5">
      <c r="A59" s="20" t="s">
        <v>279</v>
      </c>
      <c r="B59" s="4" t="s">
        <v>96</v>
      </c>
      <c r="C59" s="4" t="s">
        <v>219</v>
      </c>
      <c r="D59" s="4" t="s">
        <v>283</v>
      </c>
      <c r="E59" s="24" t="s">
        <v>302</v>
      </c>
    </row>
    <row r="61" spans="1:5" ht="14">
      <c r="A61" s="21"/>
      <c r="B61" s="22" t="s">
        <v>100</v>
      </c>
    </row>
    <row r="62" spans="1:5" ht="14">
      <c r="A62" s="23" t="s">
        <v>91</v>
      </c>
      <c r="B62" s="23" t="s">
        <v>92</v>
      </c>
      <c r="C62" s="23" t="s">
        <v>93</v>
      </c>
      <c r="D62" s="23" t="s">
        <v>94</v>
      </c>
      <c r="E62" s="23" t="s">
        <v>95</v>
      </c>
    </row>
    <row r="63" spans="1:5">
      <c r="A63" s="20" t="s">
        <v>241</v>
      </c>
      <c r="B63" s="4" t="s">
        <v>101</v>
      </c>
      <c r="C63" s="4" t="s">
        <v>191</v>
      </c>
      <c r="D63" s="4" t="s">
        <v>47</v>
      </c>
      <c r="E63" s="24" t="s">
        <v>303</v>
      </c>
    </row>
    <row r="65" spans="1:5" ht="14">
      <c r="A65" s="21"/>
      <c r="B65" s="22" t="s">
        <v>104</v>
      </c>
    </row>
    <row r="66" spans="1:5" ht="14">
      <c r="A66" s="23" t="s">
        <v>91</v>
      </c>
      <c r="B66" s="23" t="s">
        <v>92</v>
      </c>
      <c r="C66" s="23" t="s">
        <v>93</v>
      </c>
      <c r="D66" s="23" t="s">
        <v>94</v>
      </c>
      <c r="E66" s="23" t="s">
        <v>95</v>
      </c>
    </row>
    <row r="67" spans="1:5">
      <c r="A67" s="20" t="s">
        <v>292</v>
      </c>
      <c r="B67" s="4" t="s">
        <v>104</v>
      </c>
      <c r="C67" s="4" t="s">
        <v>304</v>
      </c>
      <c r="D67" s="4" t="s">
        <v>19</v>
      </c>
      <c r="E67" s="24" t="s">
        <v>305</v>
      </c>
    </row>
    <row r="68" spans="1:5">
      <c r="A68" s="20" t="s">
        <v>285</v>
      </c>
      <c r="B68" s="4" t="s">
        <v>104</v>
      </c>
      <c r="C68" s="4" t="s">
        <v>219</v>
      </c>
      <c r="D68" s="4" t="s">
        <v>290</v>
      </c>
      <c r="E68" s="24" t="s">
        <v>306</v>
      </c>
    </row>
    <row r="69" spans="1:5">
      <c r="A69" s="20" t="s">
        <v>257</v>
      </c>
      <c r="B69" s="4" t="s">
        <v>104</v>
      </c>
      <c r="C69" s="4" t="s">
        <v>97</v>
      </c>
      <c r="D69" s="4" t="s">
        <v>65</v>
      </c>
      <c r="E69" s="24" t="s">
        <v>307</v>
      </c>
    </row>
    <row r="70" spans="1:5">
      <c r="A70" s="20" t="s">
        <v>252</v>
      </c>
      <c r="B70" s="4" t="s">
        <v>104</v>
      </c>
      <c r="C70" s="4" t="s">
        <v>108</v>
      </c>
      <c r="D70" s="4" t="s">
        <v>34</v>
      </c>
      <c r="E70" s="24" t="s">
        <v>308</v>
      </c>
    </row>
    <row r="71" spans="1:5">
      <c r="A71" s="20" t="s">
        <v>28</v>
      </c>
      <c r="B71" s="4" t="s">
        <v>104</v>
      </c>
      <c r="C71" s="4" t="s">
        <v>105</v>
      </c>
      <c r="D71" s="4" t="s">
        <v>37</v>
      </c>
      <c r="E71" s="24" t="s">
        <v>309</v>
      </c>
    </row>
    <row r="72" spans="1:5">
      <c r="A72" s="20" t="s">
        <v>232</v>
      </c>
      <c r="B72" s="4" t="s">
        <v>104</v>
      </c>
      <c r="C72" s="4" t="s">
        <v>298</v>
      </c>
      <c r="D72" s="4" t="s">
        <v>229</v>
      </c>
      <c r="E72" s="24" t="s">
        <v>310</v>
      </c>
    </row>
    <row r="74" spans="1:5" ht="14">
      <c r="A74" s="21"/>
      <c r="B74" s="22" t="s">
        <v>111</v>
      </c>
    </row>
    <row r="75" spans="1:5" ht="14">
      <c r="A75" s="23" t="s">
        <v>91</v>
      </c>
      <c r="B75" s="23" t="s">
        <v>92</v>
      </c>
      <c r="C75" s="23" t="s">
        <v>93</v>
      </c>
      <c r="D75" s="23" t="s">
        <v>94</v>
      </c>
      <c r="E75" s="23" t="s">
        <v>95</v>
      </c>
    </row>
    <row r="76" spans="1:5">
      <c r="A76" s="20" t="s">
        <v>248</v>
      </c>
      <c r="B76" s="4" t="s">
        <v>311</v>
      </c>
      <c r="C76" s="4" t="s">
        <v>105</v>
      </c>
      <c r="D76" s="4" t="s">
        <v>131</v>
      </c>
      <c r="E76" s="24" t="s">
        <v>312</v>
      </c>
    </row>
    <row r="77" spans="1:5">
      <c r="A77" s="20" t="s">
        <v>80</v>
      </c>
      <c r="B77" s="4" t="s">
        <v>112</v>
      </c>
      <c r="C77" s="4" t="s">
        <v>113</v>
      </c>
      <c r="D77" s="4" t="s">
        <v>86</v>
      </c>
      <c r="E77" s="24" t="s">
        <v>313</v>
      </c>
    </row>
    <row r="78" spans="1:5">
      <c r="A78" s="20" t="s">
        <v>262</v>
      </c>
      <c r="B78" s="4" t="s">
        <v>112</v>
      </c>
      <c r="C78" s="4" t="s">
        <v>97</v>
      </c>
      <c r="D78" s="4" t="s">
        <v>37</v>
      </c>
      <c r="E78" s="24" t="s">
        <v>314</v>
      </c>
    </row>
    <row r="79" spans="1:5">
      <c r="A79" s="20" t="s">
        <v>274</v>
      </c>
      <c r="B79" s="4" t="s">
        <v>112</v>
      </c>
      <c r="C79" s="4" t="s">
        <v>157</v>
      </c>
      <c r="D79" s="4" t="s">
        <v>131</v>
      </c>
      <c r="E79" s="24" t="s">
        <v>315</v>
      </c>
    </row>
    <row r="84" spans="1:3" ht="18">
      <c r="A84" s="12" t="s">
        <v>116</v>
      </c>
      <c r="B84" s="12"/>
    </row>
    <row r="85" spans="1:3" ht="14">
      <c r="A85" s="23" t="s">
        <v>117</v>
      </c>
      <c r="B85" s="23" t="s">
        <v>118</v>
      </c>
      <c r="C85" s="23" t="s">
        <v>119</v>
      </c>
    </row>
    <row r="86" spans="1:3">
      <c r="A86" s="4" t="s">
        <v>16</v>
      </c>
      <c r="B86" s="4" t="s">
        <v>316</v>
      </c>
      <c r="C86" s="4" t="s">
        <v>317</v>
      </c>
    </row>
    <row r="87" spans="1:3">
      <c r="A87" s="4" t="s">
        <v>236</v>
      </c>
      <c r="B87" s="4" t="s">
        <v>197</v>
      </c>
      <c r="C87" s="4" t="s">
        <v>318</v>
      </c>
    </row>
    <row r="88" spans="1:3">
      <c r="A88" s="4" t="s">
        <v>58</v>
      </c>
      <c r="B88" s="4" t="s">
        <v>122</v>
      </c>
      <c r="C88" s="4" t="s">
        <v>67</v>
      </c>
    </row>
    <row r="89" spans="1:3">
      <c r="A89" s="4" t="s">
        <v>32</v>
      </c>
      <c r="B89" s="4" t="s">
        <v>122</v>
      </c>
      <c r="C89" s="4" t="s">
        <v>319</v>
      </c>
    </row>
  </sheetData>
  <mergeCells count="21">
    <mergeCell ref="A37:L37"/>
    <mergeCell ref="A15:L15"/>
    <mergeCell ref="A19:L19"/>
    <mergeCell ref="A22:L22"/>
    <mergeCell ref="A26:L26"/>
    <mergeCell ref="A30:L30"/>
    <mergeCell ref="A33:L33"/>
    <mergeCell ref="A12:L12"/>
    <mergeCell ref="A1:M2"/>
    <mergeCell ref="A3:A4"/>
    <mergeCell ref="B3:B4"/>
    <mergeCell ref="C3:C4"/>
    <mergeCell ref="D3:D4"/>
    <mergeCell ref="E3:E4"/>
    <mergeCell ref="F3:F4"/>
    <mergeCell ref="G3:J3"/>
    <mergeCell ref="K3:K4"/>
    <mergeCell ref="L3:L4"/>
    <mergeCell ref="M3:M4"/>
    <mergeCell ref="A5:L5"/>
    <mergeCell ref="A8:L8"/>
  </mergeCells>
  <pageMargins left="0.70866141732283472" right="0.70866141732283472" top="0.74803149606299213" bottom="0.74803149606299213" header="0.31496062992125984" footer="0.31496062992125984"/>
  <pageSetup paperSize="9" scale="38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pageSetUpPr fitToPage="1"/>
  </sheetPr>
  <dimension ref="A1:M39"/>
  <sheetViews>
    <sheetView workbookViewId="0">
      <selection activeCell="E3" sqref="E3:E4"/>
    </sheetView>
  </sheetViews>
  <sheetFormatPr baseColWidth="10" defaultColWidth="9.1640625" defaultRowHeight="13"/>
  <cols>
    <col min="1" max="1" width="31.83203125" style="4" bestFit="1" customWidth="1"/>
    <col min="2" max="2" width="28.5" style="4" bestFit="1" customWidth="1"/>
    <col min="3" max="3" width="28.6640625" style="4" bestFit="1" customWidth="1"/>
    <col min="4" max="4" width="9.33203125" style="4" bestFit="1" customWidth="1"/>
    <col min="5" max="5" width="22.6640625" style="4" bestFit="1" customWidth="1"/>
    <col min="6" max="6" width="30.33203125" style="4" bestFit="1" customWidth="1"/>
    <col min="7" max="9" width="5.5" style="3" bestFit="1" customWidth="1"/>
    <col min="10" max="10" width="4.83203125" style="3" bestFit="1" customWidth="1"/>
    <col min="11" max="11" width="7.83203125" style="4" bestFit="1" customWidth="1"/>
    <col min="12" max="12" width="8.5" style="3" bestFit="1" customWidth="1"/>
    <col min="13" max="13" width="15.83203125" style="4" bestFit="1" customWidth="1"/>
    <col min="14" max="16384" width="9.1640625" style="3"/>
  </cols>
  <sheetData>
    <row r="1" spans="1:13" s="2" customFormat="1" ht="29" customHeight="1">
      <c r="A1" s="47" t="s">
        <v>201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7"/>
    </row>
    <row r="2" spans="1:13" s="2" customFormat="1" ht="62" customHeight="1" thickBot="1">
      <c r="A2" s="38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40"/>
    </row>
    <row r="3" spans="1:13" s="1" customFormat="1" ht="12.75" customHeight="1">
      <c r="A3" s="41" t="s">
        <v>0</v>
      </c>
      <c r="B3" s="43" t="s">
        <v>623</v>
      </c>
      <c r="C3" s="43" t="s">
        <v>6</v>
      </c>
      <c r="D3" s="45" t="s">
        <v>624</v>
      </c>
      <c r="E3" s="45"/>
      <c r="F3" s="45" t="s">
        <v>7</v>
      </c>
      <c r="G3" s="45" t="s">
        <v>9</v>
      </c>
      <c r="H3" s="45"/>
      <c r="I3" s="45"/>
      <c r="J3" s="45"/>
      <c r="K3" s="45" t="s">
        <v>200</v>
      </c>
      <c r="L3" s="45" t="s">
        <v>3</v>
      </c>
      <c r="M3" s="33" t="s">
        <v>2</v>
      </c>
    </row>
    <row r="4" spans="1:13" s="1" customFormat="1" ht="21" customHeight="1" thickBot="1">
      <c r="A4" s="42"/>
      <c r="B4" s="44"/>
      <c r="C4" s="44"/>
      <c r="D4" s="44"/>
      <c r="E4" s="44"/>
      <c r="F4" s="44"/>
      <c r="G4" s="7">
        <v>1</v>
      </c>
      <c r="H4" s="7">
        <v>2</v>
      </c>
      <c r="I4" s="7">
        <v>3</v>
      </c>
      <c r="J4" s="7" t="s">
        <v>5</v>
      </c>
      <c r="K4" s="44"/>
      <c r="L4" s="44"/>
      <c r="M4" s="34"/>
    </row>
    <row r="5" spans="1:13" ht="16">
      <c r="A5" s="46" t="s">
        <v>79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</row>
    <row r="6" spans="1:13">
      <c r="A6" s="8" t="s">
        <v>203</v>
      </c>
      <c r="B6" s="8" t="s">
        <v>204</v>
      </c>
      <c r="C6" s="8" t="s">
        <v>205</v>
      </c>
      <c r="D6" s="8" t="s">
        <v>625</v>
      </c>
      <c r="E6" s="8" t="s">
        <v>32</v>
      </c>
      <c r="F6" s="8" t="s">
        <v>33</v>
      </c>
      <c r="G6" s="10" t="s">
        <v>131</v>
      </c>
      <c r="H6" s="10" t="s">
        <v>206</v>
      </c>
      <c r="I6" s="10" t="s">
        <v>207</v>
      </c>
      <c r="J6" s="9"/>
      <c r="K6" s="8" t="str">
        <f>"117,5"</f>
        <v>117,5</v>
      </c>
      <c r="L6" s="10" t="str">
        <f>"65,6942"</f>
        <v>65,6942</v>
      </c>
      <c r="M6" s="8" t="s">
        <v>40</v>
      </c>
    </row>
    <row r="8" spans="1:13" ht="16">
      <c r="A8" s="48" t="s">
        <v>11</v>
      </c>
      <c r="B8" s="48"/>
      <c r="C8" s="48"/>
      <c r="D8" s="48"/>
      <c r="E8" s="48"/>
      <c r="F8" s="48"/>
      <c r="G8" s="48"/>
      <c r="H8" s="48"/>
      <c r="I8" s="48"/>
      <c r="J8" s="48"/>
      <c r="K8" s="48"/>
      <c r="L8" s="48"/>
    </row>
    <row r="9" spans="1:13">
      <c r="A9" s="8" t="s">
        <v>209</v>
      </c>
      <c r="B9" s="8" t="s">
        <v>210</v>
      </c>
      <c r="C9" s="8" t="s">
        <v>138</v>
      </c>
      <c r="D9" s="8" t="s">
        <v>630</v>
      </c>
      <c r="E9" s="8" t="s">
        <v>16</v>
      </c>
      <c r="F9" s="8" t="s">
        <v>130</v>
      </c>
      <c r="G9" s="10" t="s">
        <v>36</v>
      </c>
      <c r="H9" s="9" t="s">
        <v>20</v>
      </c>
      <c r="I9" s="10" t="s">
        <v>20</v>
      </c>
      <c r="J9" s="9"/>
      <c r="K9" s="8" t="str">
        <f>"170,0"</f>
        <v>170,0</v>
      </c>
      <c r="L9" s="10" t="str">
        <f>"121,3026"</f>
        <v>121,3026</v>
      </c>
      <c r="M9" s="8" t="s">
        <v>134</v>
      </c>
    </row>
    <row r="11" spans="1:13" ht="16">
      <c r="A11" s="48" t="s">
        <v>211</v>
      </c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48"/>
    </row>
    <row r="12" spans="1:13">
      <c r="A12" s="8" t="s">
        <v>213</v>
      </c>
      <c r="B12" s="8" t="s">
        <v>214</v>
      </c>
      <c r="C12" s="8" t="s">
        <v>215</v>
      </c>
      <c r="D12" s="8" t="s">
        <v>627</v>
      </c>
      <c r="E12" s="8" t="s">
        <v>16</v>
      </c>
      <c r="F12" s="8" t="s">
        <v>130</v>
      </c>
      <c r="G12" s="10" t="s">
        <v>35</v>
      </c>
      <c r="H12" s="10" t="s">
        <v>36</v>
      </c>
      <c r="I12" s="9" t="s">
        <v>39</v>
      </c>
      <c r="J12" s="9"/>
      <c r="K12" s="8" t="str">
        <f>"160,0"</f>
        <v>160,0</v>
      </c>
      <c r="L12" s="10" t="str">
        <f>"91,3960"</f>
        <v>91,3960</v>
      </c>
      <c r="M12" s="8" t="s">
        <v>134</v>
      </c>
    </row>
    <row r="14" spans="1:13" ht="16">
      <c r="E14" s="11" t="s">
        <v>602</v>
      </c>
    </row>
    <row r="15" spans="1:13" ht="16">
      <c r="E15" s="11" t="s">
        <v>603</v>
      </c>
    </row>
    <row r="16" spans="1:13" ht="16">
      <c r="E16" s="11" t="s">
        <v>604</v>
      </c>
    </row>
    <row r="17" spans="1:5" ht="16">
      <c r="E17" s="11" t="s">
        <v>605</v>
      </c>
    </row>
    <row r="18" spans="1:5" ht="16">
      <c r="E18" s="11" t="s">
        <v>610</v>
      </c>
    </row>
    <row r="19" spans="1:5" ht="16">
      <c r="E19" s="11"/>
    </row>
    <row r="20" spans="1:5" ht="16">
      <c r="E20" s="11"/>
    </row>
    <row r="22" spans="1:5" ht="18">
      <c r="A22" s="12" t="s">
        <v>25</v>
      </c>
      <c r="B22" s="12"/>
    </row>
    <row r="23" spans="1:5" ht="16">
      <c r="A23" s="19" t="s">
        <v>89</v>
      </c>
      <c r="B23" s="19"/>
    </row>
    <row r="24" spans="1:5" ht="14">
      <c r="A24" s="21"/>
      <c r="B24" s="22" t="s">
        <v>104</v>
      </c>
    </row>
    <row r="25" spans="1:5" ht="14">
      <c r="A25" s="23" t="s">
        <v>91</v>
      </c>
      <c r="B25" s="23" t="s">
        <v>92</v>
      </c>
      <c r="C25" s="23" t="s">
        <v>93</v>
      </c>
      <c r="D25" s="23" t="s">
        <v>94</v>
      </c>
      <c r="E25" s="23" t="s">
        <v>95</v>
      </c>
    </row>
    <row r="26" spans="1:5">
      <c r="A26" s="20" t="s">
        <v>202</v>
      </c>
      <c r="B26" s="4" t="s">
        <v>104</v>
      </c>
      <c r="C26" s="4" t="s">
        <v>113</v>
      </c>
      <c r="D26" s="4" t="s">
        <v>207</v>
      </c>
      <c r="E26" s="24" t="s">
        <v>216</v>
      </c>
    </row>
    <row r="28" spans="1:5" ht="14">
      <c r="A28" s="21"/>
      <c r="B28" s="22" t="s">
        <v>111</v>
      </c>
    </row>
    <row r="29" spans="1:5" ht="14">
      <c r="A29" s="23" t="s">
        <v>91</v>
      </c>
      <c r="B29" s="23" t="s">
        <v>92</v>
      </c>
      <c r="C29" s="23" t="s">
        <v>93</v>
      </c>
      <c r="D29" s="23" t="s">
        <v>94</v>
      </c>
      <c r="E29" s="23" t="s">
        <v>95</v>
      </c>
    </row>
    <row r="30" spans="1:5">
      <c r="A30" s="20" t="s">
        <v>208</v>
      </c>
      <c r="B30" s="4" t="s">
        <v>217</v>
      </c>
      <c r="C30" s="4" t="s">
        <v>157</v>
      </c>
      <c r="D30" s="4" t="s">
        <v>20</v>
      </c>
      <c r="E30" s="24" t="s">
        <v>218</v>
      </c>
    </row>
    <row r="31" spans="1:5">
      <c r="A31" s="20" t="s">
        <v>212</v>
      </c>
      <c r="B31" s="4" t="s">
        <v>194</v>
      </c>
      <c r="C31" s="4" t="s">
        <v>219</v>
      </c>
      <c r="D31" s="4" t="s">
        <v>36</v>
      </c>
      <c r="E31" s="24" t="s">
        <v>220</v>
      </c>
    </row>
    <row r="36" spans="1:3" ht="18">
      <c r="A36" s="12" t="s">
        <v>116</v>
      </c>
      <c r="B36" s="12"/>
    </row>
    <row r="37" spans="1:3" ht="14">
      <c r="A37" s="23" t="s">
        <v>117</v>
      </c>
      <c r="B37" s="23" t="s">
        <v>118</v>
      </c>
      <c r="C37" s="23" t="s">
        <v>119</v>
      </c>
    </row>
    <row r="38" spans="1:3">
      <c r="A38" s="4" t="s">
        <v>16</v>
      </c>
      <c r="B38" s="4" t="s">
        <v>120</v>
      </c>
      <c r="C38" s="4" t="s">
        <v>221</v>
      </c>
    </row>
    <row r="39" spans="1:3">
      <c r="A39" s="4" t="s">
        <v>32</v>
      </c>
      <c r="B39" s="4" t="s">
        <v>122</v>
      </c>
      <c r="C39" s="4" t="s">
        <v>222</v>
      </c>
    </row>
  </sheetData>
  <mergeCells count="14">
    <mergeCell ref="A11:L11"/>
    <mergeCell ref="A1:M2"/>
    <mergeCell ref="A3:A4"/>
    <mergeCell ref="B3:B4"/>
    <mergeCell ref="C3:C4"/>
    <mergeCell ref="D3:D4"/>
    <mergeCell ref="E3:E4"/>
    <mergeCell ref="F3:F4"/>
    <mergeCell ref="G3:J3"/>
    <mergeCell ref="K3:K4"/>
    <mergeCell ref="L3:L4"/>
    <mergeCell ref="M3:M4"/>
    <mergeCell ref="A5:L5"/>
    <mergeCell ref="A8:L8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pageSetUpPr fitToPage="1"/>
  </sheetPr>
  <dimension ref="A1:M48"/>
  <sheetViews>
    <sheetView workbookViewId="0">
      <selection activeCell="E3" sqref="E3:E4"/>
    </sheetView>
  </sheetViews>
  <sheetFormatPr baseColWidth="10" defaultColWidth="9.1640625" defaultRowHeight="13"/>
  <cols>
    <col min="1" max="1" width="31.83203125" style="4" bestFit="1" customWidth="1"/>
    <col min="2" max="2" width="28.5" style="4" bestFit="1" customWidth="1"/>
    <col min="3" max="3" width="53.83203125" style="4" bestFit="1" customWidth="1"/>
    <col min="4" max="4" width="9.33203125" style="4" bestFit="1" customWidth="1"/>
    <col min="5" max="5" width="22.6640625" style="4" bestFit="1" customWidth="1"/>
    <col min="6" max="6" width="33.5" style="4" bestFit="1" customWidth="1"/>
    <col min="7" max="9" width="5.5" style="3" bestFit="1" customWidth="1"/>
    <col min="10" max="10" width="4.83203125" style="3" bestFit="1" customWidth="1"/>
    <col min="11" max="11" width="7.83203125" style="4" bestFit="1" customWidth="1"/>
    <col min="12" max="12" width="7.5" style="3" bestFit="1" customWidth="1"/>
    <col min="13" max="13" width="17.83203125" style="4" bestFit="1" customWidth="1"/>
    <col min="14" max="16384" width="9.1640625" style="3"/>
  </cols>
  <sheetData>
    <row r="1" spans="1:13" s="2" customFormat="1" ht="29" customHeight="1">
      <c r="A1" s="47" t="s">
        <v>167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7"/>
    </row>
    <row r="2" spans="1:13" s="2" customFormat="1" ht="62" customHeight="1" thickBot="1">
      <c r="A2" s="38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40"/>
    </row>
    <row r="3" spans="1:13" s="1" customFormat="1" ht="12.75" customHeight="1">
      <c r="A3" s="41" t="s">
        <v>0</v>
      </c>
      <c r="B3" s="43" t="s">
        <v>623</v>
      </c>
      <c r="C3" s="43" t="s">
        <v>6</v>
      </c>
      <c r="D3" s="45" t="s">
        <v>624</v>
      </c>
      <c r="E3" s="45"/>
      <c r="F3" s="45" t="s">
        <v>7</v>
      </c>
      <c r="G3" s="45" t="s">
        <v>9</v>
      </c>
      <c r="H3" s="45"/>
      <c r="I3" s="45"/>
      <c r="J3" s="45"/>
      <c r="K3" s="45" t="s">
        <v>200</v>
      </c>
      <c r="L3" s="45" t="s">
        <v>3</v>
      </c>
      <c r="M3" s="33" t="s">
        <v>2</v>
      </c>
    </row>
    <row r="4" spans="1:13" s="1" customFormat="1" ht="21" customHeight="1" thickBot="1">
      <c r="A4" s="42"/>
      <c r="B4" s="44"/>
      <c r="C4" s="44"/>
      <c r="D4" s="44"/>
      <c r="E4" s="44"/>
      <c r="F4" s="44"/>
      <c r="G4" s="7">
        <v>1</v>
      </c>
      <c r="H4" s="7">
        <v>2</v>
      </c>
      <c r="I4" s="7">
        <v>3</v>
      </c>
      <c r="J4" s="7" t="s">
        <v>5</v>
      </c>
      <c r="K4" s="44"/>
      <c r="L4" s="44"/>
      <c r="M4" s="34"/>
    </row>
    <row r="5" spans="1:13" ht="16">
      <c r="A5" s="46" t="s">
        <v>168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</row>
    <row r="6" spans="1:13">
      <c r="A6" s="8" t="s">
        <v>170</v>
      </c>
      <c r="B6" s="8" t="s">
        <v>171</v>
      </c>
      <c r="C6" s="8" t="s">
        <v>172</v>
      </c>
      <c r="D6" s="8" t="s">
        <v>625</v>
      </c>
      <c r="E6" s="8" t="s">
        <v>16</v>
      </c>
      <c r="F6" s="8" t="s">
        <v>130</v>
      </c>
      <c r="G6" s="10" t="s">
        <v>173</v>
      </c>
      <c r="H6" s="9" t="s">
        <v>174</v>
      </c>
      <c r="I6" s="10" t="s">
        <v>174</v>
      </c>
      <c r="J6" s="9"/>
      <c r="K6" s="8" t="str">
        <f>"52,5"</f>
        <v>52,5</v>
      </c>
      <c r="L6" s="10" t="str">
        <f>"41,2755"</f>
        <v>41,2755</v>
      </c>
      <c r="M6" s="8" t="s">
        <v>175</v>
      </c>
    </row>
    <row r="8" spans="1:13" ht="16">
      <c r="A8" s="48" t="s">
        <v>41</v>
      </c>
      <c r="B8" s="48"/>
      <c r="C8" s="48"/>
      <c r="D8" s="48"/>
      <c r="E8" s="48"/>
      <c r="F8" s="48"/>
      <c r="G8" s="48"/>
      <c r="H8" s="48"/>
      <c r="I8" s="48"/>
      <c r="J8" s="48"/>
      <c r="K8" s="48"/>
      <c r="L8" s="48"/>
    </row>
    <row r="9" spans="1:13">
      <c r="A9" s="8" t="s">
        <v>177</v>
      </c>
      <c r="B9" s="8" t="s">
        <v>178</v>
      </c>
      <c r="C9" s="8" t="s">
        <v>179</v>
      </c>
      <c r="D9" s="8" t="s">
        <v>627</v>
      </c>
      <c r="E9" s="8" t="s">
        <v>16</v>
      </c>
      <c r="F9" s="8" t="s">
        <v>139</v>
      </c>
      <c r="G9" s="10" t="s">
        <v>49</v>
      </c>
      <c r="H9" s="10" t="s">
        <v>60</v>
      </c>
      <c r="I9" s="10" t="s">
        <v>61</v>
      </c>
      <c r="J9" s="9"/>
      <c r="K9" s="8" t="str">
        <f>"127,5"</f>
        <v>127,5</v>
      </c>
      <c r="L9" s="10" t="str">
        <f>"88,8566"</f>
        <v>88,8566</v>
      </c>
      <c r="M9" s="8" t="s">
        <v>166</v>
      </c>
    </row>
    <row r="11" spans="1:13" ht="16">
      <c r="A11" s="48" t="s">
        <v>53</v>
      </c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48"/>
    </row>
    <row r="12" spans="1:13">
      <c r="A12" s="8" t="s">
        <v>181</v>
      </c>
      <c r="B12" s="8" t="s">
        <v>182</v>
      </c>
      <c r="C12" s="8" t="s">
        <v>183</v>
      </c>
      <c r="D12" s="8" t="s">
        <v>626</v>
      </c>
      <c r="E12" s="8" t="s">
        <v>58</v>
      </c>
      <c r="F12" s="8" t="s">
        <v>59</v>
      </c>
      <c r="G12" s="10" t="s">
        <v>184</v>
      </c>
      <c r="H12" s="10" t="s">
        <v>49</v>
      </c>
      <c r="I12" s="10" t="s">
        <v>60</v>
      </c>
      <c r="J12" s="9"/>
      <c r="K12" s="8" t="str">
        <f>"125,0"</f>
        <v>125,0</v>
      </c>
      <c r="L12" s="10" t="str">
        <f>"77,8294"</f>
        <v>77,8294</v>
      </c>
      <c r="M12" s="8" t="s">
        <v>67</v>
      </c>
    </row>
    <row r="14" spans="1:13" ht="16">
      <c r="A14" s="48" t="s">
        <v>79</v>
      </c>
      <c r="B14" s="48"/>
      <c r="C14" s="48"/>
      <c r="D14" s="48"/>
      <c r="E14" s="48"/>
      <c r="F14" s="48"/>
      <c r="G14" s="48"/>
      <c r="H14" s="48"/>
      <c r="I14" s="48"/>
      <c r="J14" s="48"/>
      <c r="K14" s="48"/>
      <c r="L14" s="48"/>
    </row>
    <row r="15" spans="1:13">
      <c r="A15" s="8" t="s">
        <v>186</v>
      </c>
      <c r="B15" s="8" t="s">
        <v>187</v>
      </c>
      <c r="C15" s="8" t="s">
        <v>188</v>
      </c>
      <c r="D15" s="8" t="s">
        <v>627</v>
      </c>
      <c r="E15" s="8" t="s">
        <v>16</v>
      </c>
      <c r="F15" s="8" t="s">
        <v>130</v>
      </c>
      <c r="G15" s="10" t="s">
        <v>49</v>
      </c>
      <c r="H15" s="10" t="s">
        <v>189</v>
      </c>
      <c r="I15" s="10" t="s">
        <v>60</v>
      </c>
      <c r="J15" s="9"/>
      <c r="K15" s="8" t="str">
        <f>"125,0"</f>
        <v>125,0</v>
      </c>
      <c r="L15" s="10" t="str">
        <f>"79,9074"</f>
        <v>79,9074</v>
      </c>
      <c r="M15" s="8" t="s">
        <v>134</v>
      </c>
    </row>
    <row r="17" spans="1:5" ht="16">
      <c r="E17" s="11" t="s">
        <v>602</v>
      </c>
    </row>
    <row r="18" spans="1:5" ht="16">
      <c r="E18" s="11" t="s">
        <v>603</v>
      </c>
    </row>
    <row r="19" spans="1:5" ht="16">
      <c r="E19" s="11" t="s">
        <v>604</v>
      </c>
    </row>
    <row r="20" spans="1:5" ht="16">
      <c r="E20" s="11" t="s">
        <v>605</v>
      </c>
    </row>
    <row r="21" spans="1:5" ht="16">
      <c r="E21" s="11" t="s">
        <v>609</v>
      </c>
    </row>
    <row r="22" spans="1:5" ht="16">
      <c r="E22" s="11"/>
    </row>
    <row r="23" spans="1:5" ht="16">
      <c r="E23" s="11"/>
    </row>
    <row r="25" spans="1:5" ht="18">
      <c r="A25" s="12" t="s">
        <v>25</v>
      </c>
      <c r="B25" s="12"/>
    </row>
    <row r="26" spans="1:5" ht="16">
      <c r="A26" s="19" t="s">
        <v>190</v>
      </c>
      <c r="B26" s="19"/>
    </row>
    <row r="27" spans="1:5" ht="14">
      <c r="A27" s="21"/>
      <c r="B27" s="22" t="s">
        <v>104</v>
      </c>
    </row>
    <row r="28" spans="1:5" ht="14">
      <c r="A28" s="23" t="s">
        <v>91</v>
      </c>
      <c r="B28" s="23" t="s">
        <v>92</v>
      </c>
      <c r="C28" s="23" t="s">
        <v>93</v>
      </c>
      <c r="D28" s="23" t="s">
        <v>94</v>
      </c>
      <c r="E28" s="23" t="s">
        <v>95</v>
      </c>
    </row>
    <row r="29" spans="1:5">
      <c r="A29" s="20" t="s">
        <v>169</v>
      </c>
      <c r="B29" s="4" t="s">
        <v>104</v>
      </c>
      <c r="C29" s="4" t="s">
        <v>191</v>
      </c>
      <c r="D29" s="4" t="s">
        <v>174</v>
      </c>
      <c r="E29" s="24" t="s">
        <v>192</v>
      </c>
    </row>
    <row r="32" spans="1:5" ht="16">
      <c r="A32" s="19" t="s">
        <v>89</v>
      </c>
      <c r="B32" s="19"/>
    </row>
    <row r="33" spans="1:5" ht="14">
      <c r="A33" s="21"/>
      <c r="B33" s="22" t="s">
        <v>100</v>
      </c>
    </row>
    <row r="34" spans="1:5" ht="14">
      <c r="A34" s="23" t="s">
        <v>91</v>
      </c>
      <c r="B34" s="23" t="s">
        <v>92</v>
      </c>
      <c r="C34" s="23" t="s">
        <v>93</v>
      </c>
      <c r="D34" s="23" t="s">
        <v>94</v>
      </c>
      <c r="E34" s="23" t="s">
        <v>95</v>
      </c>
    </row>
    <row r="35" spans="1:5">
      <c r="A35" s="20" t="s">
        <v>180</v>
      </c>
      <c r="B35" s="4" t="s">
        <v>101</v>
      </c>
      <c r="C35" s="4" t="s">
        <v>97</v>
      </c>
      <c r="D35" s="4" t="s">
        <v>60</v>
      </c>
      <c r="E35" s="24" t="s">
        <v>193</v>
      </c>
    </row>
    <row r="37" spans="1:5" ht="14">
      <c r="A37" s="21"/>
      <c r="B37" s="22" t="s">
        <v>111</v>
      </c>
    </row>
    <row r="38" spans="1:5" ht="14">
      <c r="A38" s="23" t="s">
        <v>91</v>
      </c>
      <c r="B38" s="23" t="s">
        <v>92</v>
      </c>
      <c r="C38" s="23" t="s">
        <v>93</v>
      </c>
      <c r="D38" s="23" t="s">
        <v>94</v>
      </c>
      <c r="E38" s="23" t="s">
        <v>95</v>
      </c>
    </row>
    <row r="39" spans="1:5">
      <c r="A39" s="20" t="s">
        <v>176</v>
      </c>
      <c r="B39" s="4" t="s">
        <v>194</v>
      </c>
      <c r="C39" s="4" t="s">
        <v>108</v>
      </c>
      <c r="D39" s="4" t="s">
        <v>61</v>
      </c>
      <c r="E39" s="24" t="s">
        <v>195</v>
      </c>
    </row>
    <row r="40" spans="1:5">
      <c r="A40" s="20" t="s">
        <v>185</v>
      </c>
      <c r="B40" s="4" t="s">
        <v>194</v>
      </c>
      <c r="C40" s="4" t="s">
        <v>113</v>
      </c>
      <c r="D40" s="4" t="s">
        <v>60</v>
      </c>
      <c r="E40" s="24" t="s">
        <v>196</v>
      </c>
    </row>
    <row r="45" spans="1:5" ht="18">
      <c r="A45" s="12" t="s">
        <v>116</v>
      </c>
      <c r="B45" s="12"/>
    </row>
    <row r="46" spans="1:5" ht="14">
      <c r="A46" s="23" t="s">
        <v>117</v>
      </c>
      <c r="B46" s="23" t="s">
        <v>118</v>
      </c>
      <c r="C46" s="23" t="s">
        <v>119</v>
      </c>
    </row>
    <row r="47" spans="1:5">
      <c r="A47" s="4" t="s">
        <v>16</v>
      </c>
      <c r="B47" s="4" t="s">
        <v>197</v>
      </c>
      <c r="C47" s="4" t="s">
        <v>198</v>
      </c>
    </row>
    <row r="48" spans="1:5">
      <c r="A48" s="4" t="s">
        <v>58</v>
      </c>
      <c r="B48" s="4" t="s">
        <v>122</v>
      </c>
      <c r="C48" s="4" t="s">
        <v>199</v>
      </c>
    </row>
  </sheetData>
  <mergeCells count="15">
    <mergeCell ref="A14:L14"/>
    <mergeCell ref="K3:K4"/>
    <mergeCell ref="L3:L4"/>
    <mergeCell ref="M3:M4"/>
    <mergeCell ref="A5:L5"/>
    <mergeCell ref="A8:L8"/>
    <mergeCell ref="A11:L11"/>
    <mergeCell ref="A1:M2"/>
    <mergeCell ref="A3:A4"/>
    <mergeCell ref="B3:B4"/>
    <mergeCell ref="C3:C4"/>
    <mergeCell ref="D3:D4"/>
    <mergeCell ref="E3:E4"/>
    <mergeCell ref="F3:F4"/>
    <mergeCell ref="G3:J3"/>
  </mergeCells>
  <pageMargins left="0.70866141732283472" right="0.70866141732283472" top="0.74803149606299213" bottom="0.74803149606299213" header="0.31496062992125984" footer="0.31496062992125984"/>
  <pageSetup paperSize="9" scale="57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pageSetUpPr fitToPage="1"/>
  </sheetPr>
  <dimension ref="A1:U39"/>
  <sheetViews>
    <sheetView workbookViewId="0">
      <selection activeCell="E3" sqref="E3:E4"/>
    </sheetView>
  </sheetViews>
  <sheetFormatPr baseColWidth="10" defaultColWidth="9.1640625" defaultRowHeight="13"/>
  <cols>
    <col min="1" max="1" width="31.83203125" style="4" bestFit="1" customWidth="1"/>
    <col min="2" max="2" width="28.5" style="4" bestFit="1" customWidth="1"/>
    <col min="3" max="3" width="37" style="4" bestFit="1" customWidth="1"/>
    <col min="4" max="4" width="9.33203125" style="4" bestFit="1" customWidth="1"/>
    <col min="5" max="5" width="22.6640625" style="4" bestFit="1" customWidth="1"/>
    <col min="6" max="6" width="32.1640625" style="4" bestFit="1" customWidth="1"/>
    <col min="7" max="9" width="5.5" style="3" bestFit="1" customWidth="1"/>
    <col min="10" max="10" width="4.83203125" style="3" bestFit="1" customWidth="1"/>
    <col min="11" max="13" width="5.5" style="3" bestFit="1" customWidth="1"/>
    <col min="14" max="14" width="4.83203125" style="3" bestFit="1" customWidth="1"/>
    <col min="15" max="17" width="5.5" style="3" bestFit="1" customWidth="1"/>
    <col min="18" max="18" width="4.83203125" style="3" bestFit="1" customWidth="1"/>
    <col min="19" max="19" width="7.83203125" style="4" bestFit="1" customWidth="1"/>
    <col min="20" max="20" width="8.5" style="3" bestFit="1" customWidth="1"/>
    <col min="21" max="21" width="18.5" style="4" bestFit="1" customWidth="1"/>
    <col min="22" max="16384" width="9.1640625" style="3"/>
  </cols>
  <sheetData>
    <row r="1" spans="1:21" s="2" customFormat="1" ht="29" customHeight="1">
      <c r="A1" s="47" t="s">
        <v>125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7"/>
    </row>
    <row r="2" spans="1:21" s="2" customFormat="1" ht="62" customHeight="1" thickBot="1">
      <c r="A2" s="38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40"/>
    </row>
    <row r="3" spans="1:21" s="1" customFormat="1" ht="12.75" customHeight="1">
      <c r="A3" s="41" t="s">
        <v>0</v>
      </c>
      <c r="B3" s="43" t="s">
        <v>623</v>
      </c>
      <c r="C3" s="43" t="s">
        <v>6</v>
      </c>
      <c r="D3" s="45" t="s">
        <v>624</v>
      </c>
      <c r="E3" s="45"/>
      <c r="F3" s="45" t="s">
        <v>7</v>
      </c>
      <c r="G3" s="45" t="s">
        <v>8</v>
      </c>
      <c r="H3" s="45"/>
      <c r="I3" s="45"/>
      <c r="J3" s="45"/>
      <c r="K3" s="45" t="s">
        <v>9</v>
      </c>
      <c r="L3" s="45"/>
      <c r="M3" s="45"/>
      <c r="N3" s="45"/>
      <c r="O3" s="45" t="s">
        <v>10</v>
      </c>
      <c r="P3" s="45"/>
      <c r="Q3" s="45"/>
      <c r="R3" s="45"/>
      <c r="S3" s="45" t="s">
        <v>1</v>
      </c>
      <c r="T3" s="45" t="s">
        <v>3</v>
      </c>
      <c r="U3" s="33" t="s">
        <v>2</v>
      </c>
    </row>
    <row r="4" spans="1:21" s="1" customFormat="1" ht="21" customHeight="1" thickBot="1">
      <c r="A4" s="42"/>
      <c r="B4" s="44"/>
      <c r="C4" s="44"/>
      <c r="D4" s="44"/>
      <c r="E4" s="44"/>
      <c r="F4" s="44"/>
      <c r="G4" s="7">
        <v>1</v>
      </c>
      <c r="H4" s="7">
        <v>2</v>
      </c>
      <c r="I4" s="7">
        <v>3</v>
      </c>
      <c r="J4" s="7" t="s">
        <v>5</v>
      </c>
      <c r="K4" s="7">
        <v>1</v>
      </c>
      <c r="L4" s="7">
        <v>2</v>
      </c>
      <c r="M4" s="7">
        <v>3</v>
      </c>
      <c r="N4" s="7" t="s">
        <v>5</v>
      </c>
      <c r="O4" s="7">
        <v>1</v>
      </c>
      <c r="P4" s="7">
        <v>2</v>
      </c>
      <c r="Q4" s="7">
        <v>3</v>
      </c>
      <c r="R4" s="7" t="s">
        <v>5</v>
      </c>
      <c r="S4" s="44"/>
      <c r="T4" s="44"/>
      <c r="U4" s="34"/>
    </row>
    <row r="5" spans="1:21" ht="16">
      <c r="A5" s="46" t="s">
        <v>79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</row>
    <row r="6" spans="1:21">
      <c r="A6" s="8" t="s">
        <v>127</v>
      </c>
      <c r="B6" s="8" t="s">
        <v>128</v>
      </c>
      <c r="C6" s="8" t="s">
        <v>129</v>
      </c>
      <c r="D6" s="8" t="s">
        <v>634</v>
      </c>
      <c r="E6" s="8" t="s">
        <v>58</v>
      </c>
      <c r="F6" s="8" t="s">
        <v>130</v>
      </c>
      <c r="G6" s="9" t="s">
        <v>73</v>
      </c>
      <c r="H6" s="10" t="s">
        <v>73</v>
      </c>
      <c r="I6" s="10" t="s">
        <v>50</v>
      </c>
      <c r="J6" s="9"/>
      <c r="K6" s="10" t="s">
        <v>131</v>
      </c>
      <c r="L6" s="10" t="s">
        <v>48</v>
      </c>
      <c r="M6" s="9" t="s">
        <v>132</v>
      </c>
      <c r="N6" s="9"/>
      <c r="O6" s="10" t="s">
        <v>133</v>
      </c>
      <c r="P6" s="10" t="s">
        <v>76</v>
      </c>
      <c r="Q6" s="9"/>
      <c r="R6" s="9"/>
      <c r="S6" s="8" t="str">
        <f>"550,0"</f>
        <v>550,0</v>
      </c>
      <c r="T6" s="10" t="str">
        <f>"585,0240"</f>
        <v>585,0240</v>
      </c>
      <c r="U6" s="8" t="s">
        <v>134</v>
      </c>
    </row>
    <row r="8" spans="1:21" ht="16">
      <c r="A8" s="48" t="s">
        <v>11</v>
      </c>
      <c r="B8" s="48"/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</row>
    <row r="9" spans="1:21">
      <c r="A9" s="13" t="s">
        <v>136</v>
      </c>
      <c r="B9" s="13" t="s">
        <v>137</v>
      </c>
      <c r="C9" s="13" t="s">
        <v>138</v>
      </c>
      <c r="D9" s="13" t="s">
        <v>625</v>
      </c>
      <c r="E9" s="13" t="s">
        <v>16</v>
      </c>
      <c r="F9" s="13" t="s">
        <v>139</v>
      </c>
      <c r="G9" s="14" t="s">
        <v>76</v>
      </c>
      <c r="H9" s="14" t="s">
        <v>77</v>
      </c>
      <c r="I9" s="14" t="s">
        <v>140</v>
      </c>
      <c r="J9" s="15"/>
      <c r="K9" s="14" t="s">
        <v>36</v>
      </c>
      <c r="L9" s="14" t="s">
        <v>20</v>
      </c>
      <c r="M9" s="14" t="s">
        <v>39</v>
      </c>
      <c r="N9" s="15"/>
      <c r="O9" s="14" t="s">
        <v>141</v>
      </c>
      <c r="P9" s="14" t="s">
        <v>142</v>
      </c>
      <c r="Q9" s="15" t="s">
        <v>143</v>
      </c>
      <c r="R9" s="15"/>
      <c r="S9" s="13" t="str">
        <f>"715,0"</f>
        <v>715,0</v>
      </c>
      <c r="T9" s="14" t="str">
        <f>"383,5975"</f>
        <v>383,5975</v>
      </c>
      <c r="U9" s="13" t="s">
        <v>134</v>
      </c>
    </row>
    <row r="10" spans="1:21">
      <c r="A10" s="8" t="s">
        <v>13</v>
      </c>
      <c r="B10" s="8" t="s">
        <v>14</v>
      </c>
      <c r="C10" s="8" t="s">
        <v>15</v>
      </c>
      <c r="D10" s="8" t="s">
        <v>625</v>
      </c>
      <c r="E10" s="8" t="s">
        <v>16</v>
      </c>
      <c r="F10" s="8" t="s">
        <v>17</v>
      </c>
      <c r="G10" s="9" t="s">
        <v>18</v>
      </c>
      <c r="H10" s="9" t="s">
        <v>19</v>
      </c>
      <c r="I10" s="9" t="s">
        <v>19</v>
      </c>
      <c r="J10" s="9"/>
      <c r="K10" s="10" t="s">
        <v>20</v>
      </c>
      <c r="L10" s="10" t="s">
        <v>21</v>
      </c>
      <c r="M10" s="10" t="s">
        <v>22</v>
      </c>
      <c r="N10" s="9"/>
      <c r="O10" s="10" t="s">
        <v>18</v>
      </c>
      <c r="P10" s="9" t="s">
        <v>23</v>
      </c>
      <c r="Q10" s="9" t="s">
        <v>23</v>
      </c>
      <c r="R10" s="9"/>
      <c r="S10" s="8" t="str">
        <f>"0.00"</f>
        <v>0.00</v>
      </c>
      <c r="T10" s="10" t="str">
        <f>"0,0000"</f>
        <v>0,0000</v>
      </c>
      <c r="U10" s="8" t="s">
        <v>24</v>
      </c>
    </row>
    <row r="11" spans="1:21">
      <c r="A11" s="25" t="s">
        <v>145</v>
      </c>
      <c r="B11" s="25" t="s">
        <v>146</v>
      </c>
      <c r="C11" s="25" t="s">
        <v>147</v>
      </c>
      <c r="D11" s="25" t="s">
        <v>625</v>
      </c>
      <c r="E11" s="25" t="s">
        <v>84</v>
      </c>
      <c r="F11" s="25" t="s">
        <v>148</v>
      </c>
      <c r="G11" s="26" t="s">
        <v>23</v>
      </c>
      <c r="H11" s="27" t="s">
        <v>76</v>
      </c>
      <c r="I11" s="27" t="s">
        <v>149</v>
      </c>
      <c r="J11" s="26"/>
      <c r="K11" s="26" t="s">
        <v>73</v>
      </c>
      <c r="L11" s="26" t="s">
        <v>73</v>
      </c>
      <c r="M11" s="26" t="s">
        <v>73</v>
      </c>
      <c r="N11" s="26"/>
      <c r="O11" s="27" t="s">
        <v>141</v>
      </c>
      <c r="P11" s="27" t="s">
        <v>143</v>
      </c>
      <c r="Q11" s="26" t="s">
        <v>150</v>
      </c>
      <c r="R11" s="26"/>
      <c r="S11" s="25" t="str">
        <f>"0.00"</f>
        <v>0.00</v>
      </c>
      <c r="T11" s="27" t="str">
        <f>"0,0000"</f>
        <v>0,0000</v>
      </c>
      <c r="U11" s="25" t="s">
        <v>151</v>
      </c>
    </row>
    <row r="12" spans="1:21">
      <c r="A12" s="16" t="s">
        <v>153</v>
      </c>
      <c r="B12" s="16" t="s">
        <v>154</v>
      </c>
      <c r="C12" s="16" t="s">
        <v>138</v>
      </c>
      <c r="D12" s="16" t="s">
        <v>629</v>
      </c>
      <c r="E12" s="16" t="s">
        <v>58</v>
      </c>
      <c r="F12" s="16" t="s">
        <v>155</v>
      </c>
      <c r="G12" s="17" t="s">
        <v>39</v>
      </c>
      <c r="H12" s="17" t="s">
        <v>73</v>
      </c>
      <c r="I12" s="18" t="s">
        <v>50</v>
      </c>
      <c r="J12" s="18"/>
      <c r="K12" s="17" t="s">
        <v>60</v>
      </c>
      <c r="L12" s="17" t="s">
        <v>34</v>
      </c>
      <c r="M12" s="17" t="s">
        <v>35</v>
      </c>
      <c r="N12" s="18"/>
      <c r="O12" s="17" t="s">
        <v>156</v>
      </c>
      <c r="P12" s="17" t="s">
        <v>74</v>
      </c>
      <c r="Q12" s="18" t="s">
        <v>51</v>
      </c>
      <c r="R12" s="18"/>
      <c r="S12" s="16" t="str">
        <f>"545,0"</f>
        <v>545,0</v>
      </c>
      <c r="T12" s="17" t="str">
        <f>"293,2697"</f>
        <v>293,2697</v>
      </c>
      <c r="U12" s="16" t="s">
        <v>134</v>
      </c>
    </row>
    <row r="14" spans="1:21" ht="16">
      <c r="E14" s="11" t="s">
        <v>602</v>
      </c>
    </row>
    <row r="15" spans="1:21" ht="16">
      <c r="E15" s="11" t="s">
        <v>603</v>
      </c>
    </row>
    <row r="16" spans="1:21" ht="16">
      <c r="E16" s="11" t="s">
        <v>604</v>
      </c>
    </row>
    <row r="17" spans="1:5" ht="16">
      <c r="E17" s="11" t="s">
        <v>605</v>
      </c>
    </row>
    <row r="18" spans="1:5" ht="16">
      <c r="E18" s="11" t="s">
        <v>606</v>
      </c>
    </row>
    <row r="19" spans="1:5" ht="16">
      <c r="E19" s="11"/>
    </row>
    <row r="20" spans="1:5" ht="16">
      <c r="E20" s="11"/>
    </row>
    <row r="22" spans="1:5" ht="18">
      <c r="A22" s="12" t="s">
        <v>25</v>
      </c>
      <c r="B22" s="12"/>
    </row>
    <row r="23" spans="1:5" ht="16">
      <c r="A23" s="19" t="s">
        <v>89</v>
      </c>
      <c r="B23" s="19"/>
    </row>
    <row r="24" spans="1:5" ht="14">
      <c r="A24" s="21"/>
      <c r="B24" s="22" t="s">
        <v>104</v>
      </c>
    </row>
    <row r="25" spans="1:5" ht="14">
      <c r="A25" s="23" t="s">
        <v>91</v>
      </c>
      <c r="B25" s="23" t="s">
        <v>92</v>
      </c>
      <c r="C25" s="23" t="s">
        <v>93</v>
      </c>
      <c r="D25" s="23" t="s">
        <v>94</v>
      </c>
      <c r="E25" s="23" t="s">
        <v>95</v>
      </c>
    </row>
    <row r="26" spans="1:5">
      <c r="A26" s="20" t="s">
        <v>135</v>
      </c>
      <c r="B26" s="4" t="s">
        <v>104</v>
      </c>
      <c r="C26" s="4" t="s">
        <v>157</v>
      </c>
      <c r="D26" s="4" t="s">
        <v>158</v>
      </c>
      <c r="E26" s="24" t="s">
        <v>159</v>
      </c>
    </row>
    <row r="28" spans="1:5" ht="14">
      <c r="A28" s="21"/>
      <c r="B28" s="22" t="s">
        <v>111</v>
      </c>
    </row>
    <row r="29" spans="1:5" ht="14">
      <c r="A29" s="23" t="s">
        <v>91</v>
      </c>
      <c r="B29" s="23" t="s">
        <v>92</v>
      </c>
      <c r="C29" s="23" t="s">
        <v>93</v>
      </c>
      <c r="D29" s="23" t="s">
        <v>94</v>
      </c>
      <c r="E29" s="23" t="s">
        <v>95</v>
      </c>
    </row>
    <row r="30" spans="1:5">
      <c r="A30" s="20" t="s">
        <v>126</v>
      </c>
      <c r="B30" s="4" t="s">
        <v>160</v>
      </c>
      <c r="C30" s="4" t="s">
        <v>113</v>
      </c>
      <c r="D30" s="4" t="s">
        <v>161</v>
      </c>
      <c r="E30" s="24" t="s">
        <v>162</v>
      </c>
    </row>
    <row r="31" spans="1:5">
      <c r="A31" s="20" t="s">
        <v>152</v>
      </c>
      <c r="B31" s="4" t="s">
        <v>112</v>
      </c>
      <c r="C31" s="4" t="s">
        <v>157</v>
      </c>
      <c r="D31" s="4" t="s">
        <v>163</v>
      </c>
      <c r="E31" s="24" t="s">
        <v>164</v>
      </c>
    </row>
    <row r="36" spans="1:3" ht="18">
      <c r="A36" s="12" t="s">
        <v>116</v>
      </c>
      <c r="B36" s="12"/>
    </row>
    <row r="37" spans="1:3" ht="14">
      <c r="A37" s="23" t="s">
        <v>117</v>
      </c>
      <c r="B37" s="23" t="s">
        <v>118</v>
      </c>
      <c r="C37" s="23" t="s">
        <v>119</v>
      </c>
    </row>
    <row r="38" spans="1:3">
      <c r="A38" s="4" t="s">
        <v>58</v>
      </c>
      <c r="B38" s="4" t="s">
        <v>120</v>
      </c>
      <c r="C38" s="4" t="s">
        <v>165</v>
      </c>
    </row>
    <row r="39" spans="1:3">
      <c r="A39" s="4" t="s">
        <v>16</v>
      </c>
      <c r="B39" s="4" t="s">
        <v>122</v>
      </c>
      <c r="C39" s="4" t="s">
        <v>166</v>
      </c>
    </row>
  </sheetData>
  <mergeCells count="15">
    <mergeCell ref="A5:T5"/>
    <mergeCell ref="A8:T8"/>
    <mergeCell ref="A1:U2"/>
    <mergeCell ref="A3:A4"/>
    <mergeCell ref="B3:B4"/>
    <mergeCell ref="C3:C4"/>
    <mergeCell ref="D3:D4"/>
    <mergeCell ref="E3:E4"/>
    <mergeCell ref="F3:F4"/>
    <mergeCell ref="G3:J3"/>
    <mergeCell ref="K3:N3"/>
    <mergeCell ref="O3:R3"/>
    <mergeCell ref="S3:S4"/>
    <mergeCell ref="T3:T4"/>
    <mergeCell ref="U3:U4"/>
  </mergeCells>
  <pageMargins left="0.70866141732283472" right="0.70866141732283472" top="0.74803149606299213" bottom="0.74803149606299213" header="0.31496062992125984" footer="0.31496062992125984"/>
  <pageSetup paperSize="9" scale="51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pageSetUpPr fitToPage="1"/>
  </sheetPr>
  <dimension ref="A1:U52"/>
  <sheetViews>
    <sheetView workbookViewId="0">
      <selection sqref="A1:U2"/>
    </sheetView>
  </sheetViews>
  <sheetFormatPr baseColWidth="10" defaultColWidth="9.1640625" defaultRowHeight="13"/>
  <cols>
    <col min="1" max="1" width="31.83203125" style="4" bestFit="1" customWidth="1"/>
    <col min="2" max="2" width="28.5" style="4" bestFit="1" customWidth="1"/>
    <col min="3" max="3" width="31.5" style="4" bestFit="1" customWidth="1"/>
    <col min="4" max="4" width="9.33203125" style="4" bestFit="1" customWidth="1"/>
    <col min="5" max="5" width="22.6640625" style="4" bestFit="1" customWidth="1"/>
    <col min="6" max="6" width="33.5" style="4" bestFit="1" customWidth="1"/>
    <col min="7" max="9" width="5.5" style="3" bestFit="1" customWidth="1"/>
    <col min="10" max="10" width="4.83203125" style="3" bestFit="1" customWidth="1"/>
    <col min="11" max="13" width="5.5" style="3" bestFit="1" customWidth="1"/>
    <col min="14" max="14" width="4.83203125" style="3" bestFit="1" customWidth="1"/>
    <col min="15" max="17" width="5.5" style="3" bestFit="1" customWidth="1"/>
    <col min="18" max="18" width="4.83203125" style="3" bestFit="1" customWidth="1"/>
    <col min="19" max="19" width="7.83203125" style="4" bestFit="1" customWidth="1"/>
    <col min="20" max="20" width="8.5" style="3" bestFit="1" customWidth="1"/>
    <col min="21" max="21" width="19.33203125" style="4" bestFit="1" customWidth="1"/>
    <col min="22" max="16384" width="9.1640625" style="3"/>
  </cols>
  <sheetData>
    <row r="1" spans="1:21" s="2" customFormat="1" ht="29" customHeight="1">
      <c r="A1" s="47" t="s">
        <v>26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7"/>
    </row>
    <row r="2" spans="1:21" s="2" customFormat="1" ht="62" customHeight="1" thickBot="1">
      <c r="A2" s="38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40"/>
    </row>
    <row r="3" spans="1:21" s="1" customFormat="1" ht="12.75" customHeight="1">
      <c r="A3" s="41" t="s">
        <v>0</v>
      </c>
      <c r="B3" s="43" t="s">
        <v>623</v>
      </c>
      <c r="C3" s="43" t="s">
        <v>6</v>
      </c>
      <c r="D3" s="45" t="s">
        <v>624</v>
      </c>
      <c r="E3" s="45"/>
      <c r="F3" s="45" t="s">
        <v>7</v>
      </c>
      <c r="G3" s="45" t="s">
        <v>8</v>
      </c>
      <c r="H3" s="45"/>
      <c r="I3" s="45"/>
      <c r="J3" s="45"/>
      <c r="K3" s="45" t="s">
        <v>9</v>
      </c>
      <c r="L3" s="45"/>
      <c r="M3" s="45"/>
      <c r="N3" s="45"/>
      <c r="O3" s="45" t="s">
        <v>10</v>
      </c>
      <c r="P3" s="45"/>
      <c r="Q3" s="45"/>
      <c r="R3" s="45"/>
      <c r="S3" s="45" t="s">
        <v>1</v>
      </c>
      <c r="T3" s="45" t="s">
        <v>3</v>
      </c>
      <c r="U3" s="33" t="s">
        <v>2</v>
      </c>
    </row>
    <row r="4" spans="1:21" s="1" customFormat="1" ht="21" customHeight="1" thickBot="1">
      <c r="A4" s="42"/>
      <c r="B4" s="44"/>
      <c r="C4" s="44"/>
      <c r="D4" s="44"/>
      <c r="E4" s="44"/>
      <c r="F4" s="44"/>
      <c r="G4" s="7">
        <v>1</v>
      </c>
      <c r="H4" s="7">
        <v>2</v>
      </c>
      <c r="I4" s="7">
        <v>3</v>
      </c>
      <c r="J4" s="7" t="s">
        <v>5</v>
      </c>
      <c r="K4" s="7">
        <v>1</v>
      </c>
      <c r="L4" s="7">
        <v>2</v>
      </c>
      <c r="M4" s="7">
        <v>3</v>
      </c>
      <c r="N4" s="7" t="s">
        <v>5</v>
      </c>
      <c r="O4" s="7">
        <v>1</v>
      </c>
      <c r="P4" s="7">
        <v>2</v>
      </c>
      <c r="Q4" s="7">
        <v>3</v>
      </c>
      <c r="R4" s="7" t="s">
        <v>5</v>
      </c>
      <c r="S4" s="44"/>
      <c r="T4" s="44"/>
      <c r="U4" s="34"/>
    </row>
    <row r="5" spans="1:21" ht="16">
      <c r="A5" s="46" t="s">
        <v>27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</row>
    <row r="6" spans="1:21">
      <c r="A6" s="8" t="s">
        <v>29</v>
      </c>
      <c r="B6" s="8" t="s">
        <v>30</v>
      </c>
      <c r="C6" s="8" t="s">
        <v>31</v>
      </c>
      <c r="D6" s="8" t="s">
        <v>625</v>
      </c>
      <c r="E6" s="8" t="s">
        <v>32</v>
      </c>
      <c r="F6" s="8" t="s">
        <v>33</v>
      </c>
      <c r="G6" s="10" t="s">
        <v>34</v>
      </c>
      <c r="H6" s="10" t="s">
        <v>35</v>
      </c>
      <c r="I6" s="10" t="s">
        <v>36</v>
      </c>
      <c r="J6" s="9"/>
      <c r="K6" s="10" t="s">
        <v>37</v>
      </c>
      <c r="L6" s="9" t="s">
        <v>38</v>
      </c>
      <c r="M6" s="9" t="s">
        <v>38</v>
      </c>
      <c r="N6" s="9"/>
      <c r="O6" s="10" t="s">
        <v>36</v>
      </c>
      <c r="P6" s="10" t="s">
        <v>39</v>
      </c>
      <c r="Q6" s="10" t="s">
        <v>22</v>
      </c>
      <c r="R6" s="9"/>
      <c r="S6" s="8" t="str">
        <f>"470,0"</f>
        <v>470,0</v>
      </c>
      <c r="T6" s="10" t="str">
        <f>"314,2890"</f>
        <v>314,2890</v>
      </c>
      <c r="U6" s="8" t="s">
        <v>40</v>
      </c>
    </row>
    <row r="8" spans="1:21" ht="16">
      <c r="A8" s="48" t="s">
        <v>41</v>
      </c>
      <c r="B8" s="48"/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</row>
    <row r="9" spans="1:21">
      <c r="A9" s="8" t="s">
        <v>43</v>
      </c>
      <c r="B9" s="8" t="s">
        <v>44</v>
      </c>
      <c r="C9" s="8" t="s">
        <v>45</v>
      </c>
      <c r="D9" s="8" t="s">
        <v>625</v>
      </c>
      <c r="E9" s="8" t="s">
        <v>32</v>
      </c>
      <c r="F9" s="8" t="s">
        <v>46</v>
      </c>
      <c r="G9" s="10" t="s">
        <v>34</v>
      </c>
      <c r="H9" s="10" t="s">
        <v>35</v>
      </c>
      <c r="I9" s="9" t="s">
        <v>36</v>
      </c>
      <c r="J9" s="9"/>
      <c r="K9" s="10" t="s">
        <v>47</v>
      </c>
      <c r="L9" s="9" t="s">
        <v>48</v>
      </c>
      <c r="M9" s="9" t="s">
        <v>49</v>
      </c>
      <c r="N9" s="9"/>
      <c r="O9" s="9" t="s">
        <v>50</v>
      </c>
      <c r="P9" s="10" t="s">
        <v>50</v>
      </c>
      <c r="Q9" s="10" t="s">
        <v>51</v>
      </c>
      <c r="R9" s="9"/>
      <c r="S9" s="8" t="str">
        <f>"465,0"</f>
        <v>465,0</v>
      </c>
      <c r="T9" s="10" t="str">
        <f>"289,4160"</f>
        <v>289,4160</v>
      </c>
      <c r="U9" s="8" t="s">
        <v>52</v>
      </c>
    </row>
    <row r="11" spans="1:21" ht="16">
      <c r="A11" s="48" t="s">
        <v>53</v>
      </c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</row>
    <row r="12" spans="1:21">
      <c r="A12" s="13" t="s">
        <v>55</v>
      </c>
      <c r="B12" s="13" t="s">
        <v>56</v>
      </c>
      <c r="C12" s="13" t="s">
        <v>57</v>
      </c>
      <c r="D12" s="13" t="s">
        <v>631</v>
      </c>
      <c r="E12" s="13" t="s">
        <v>58</v>
      </c>
      <c r="F12" s="13" t="s">
        <v>59</v>
      </c>
      <c r="G12" s="14" t="s">
        <v>49</v>
      </c>
      <c r="H12" s="14" t="s">
        <v>60</v>
      </c>
      <c r="I12" s="14" t="s">
        <v>61</v>
      </c>
      <c r="J12" s="15"/>
      <c r="K12" s="14" t="s">
        <v>62</v>
      </c>
      <c r="L12" s="14" t="s">
        <v>63</v>
      </c>
      <c r="M12" s="14" t="s">
        <v>64</v>
      </c>
      <c r="N12" s="15"/>
      <c r="O12" s="14" t="s">
        <v>35</v>
      </c>
      <c r="P12" s="14" t="s">
        <v>65</v>
      </c>
      <c r="Q12" s="14" t="s">
        <v>66</v>
      </c>
      <c r="R12" s="15"/>
      <c r="S12" s="13" t="str">
        <f>"367,5"</f>
        <v>367,5</v>
      </c>
      <c r="T12" s="14" t="str">
        <f>"249,1650"</f>
        <v>249,1650</v>
      </c>
      <c r="U12" s="13" t="s">
        <v>67</v>
      </c>
    </row>
    <row r="13" spans="1:21">
      <c r="A13" s="16" t="s">
        <v>69</v>
      </c>
      <c r="B13" s="16" t="s">
        <v>70</v>
      </c>
      <c r="C13" s="16" t="s">
        <v>71</v>
      </c>
      <c r="D13" s="16" t="s">
        <v>626</v>
      </c>
      <c r="E13" s="16" t="s">
        <v>16</v>
      </c>
      <c r="F13" s="16" t="s">
        <v>72</v>
      </c>
      <c r="G13" s="17" t="s">
        <v>73</v>
      </c>
      <c r="H13" s="17" t="s">
        <v>50</v>
      </c>
      <c r="I13" s="18" t="s">
        <v>74</v>
      </c>
      <c r="J13" s="18"/>
      <c r="K13" s="17" t="s">
        <v>60</v>
      </c>
      <c r="L13" s="17" t="s">
        <v>37</v>
      </c>
      <c r="M13" s="17" t="s">
        <v>75</v>
      </c>
      <c r="N13" s="18"/>
      <c r="O13" s="17" t="s">
        <v>76</v>
      </c>
      <c r="P13" s="17" t="s">
        <v>77</v>
      </c>
      <c r="Q13" s="18"/>
      <c r="R13" s="18"/>
      <c r="S13" s="16" t="str">
        <f>"580,0"</f>
        <v>580,0</v>
      </c>
      <c r="T13" s="17" t="str">
        <f>"349,4297"</f>
        <v>349,4297</v>
      </c>
      <c r="U13" s="16" t="s">
        <v>78</v>
      </c>
    </row>
    <row r="15" spans="1:21" ht="16">
      <c r="A15" s="48" t="s">
        <v>79</v>
      </c>
      <c r="B15" s="48"/>
      <c r="C15" s="48"/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48"/>
      <c r="T15" s="48"/>
    </row>
    <row r="16" spans="1:21">
      <c r="A16" s="8" t="s">
        <v>81</v>
      </c>
      <c r="B16" s="8" t="s">
        <v>82</v>
      </c>
      <c r="C16" s="8" t="s">
        <v>83</v>
      </c>
      <c r="D16" s="8" t="s">
        <v>629</v>
      </c>
      <c r="E16" s="8" t="s">
        <v>84</v>
      </c>
      <c r="F16" s="8" t="s">
        <v>85</v>
      </c>
      <c r="G16" s="9" t="s">
        <v>73</v>
      </c>
      <c r="H16" s="10" t="s">
        <v>73</v>
      </c>
      <c r="I16" s="10" t="s">
        <v>50</v>
      </c>
      <c r="J16" s="9"/>
      <c r="K16" s="10" t="s">
        <v>36</v>
      </c>
      <c r="L16" s="10" t="s">
        <v>86</v>
      </c>
      <c r="M16" s="9" t="s">
        <v>20</v>
      </c>
      <c r="N16" s="9"/>
      <c r="O16" s="10" t="s">
        <v>19</v>
      </c>
      <c r="P16" s="10" t="s">
        <v>23</v>
      </c>
      <c r="Q16" s="10" t="s">
        <v>87</v>
      </c>
      <c r="R16" s="9"/>
      <c r="S16" s="8" t="str">
        <f>"600,0"</f>
        <v>600,0</v>
      </c>
      <c r="T16" s="10" t="str">
        <f>"344,0490"</f>
        <v>344,0490</v>
      </c>
      <c r="U16" s="8" t="s">
        <v>88</v>
      </c>
    </row>
    <row r="18" spans="1:5" ht="16">
      <c r="E18" s="11" t="s">
        <v>602</v>
      </c>
    </row>
    <row r="19" spans="1:5" ht="16">
      <c r="E19" s="11" t="s">
        <v>607</v>
      </c>
    </row>
    <row r="20" spans="1:5" ht="16">
      <c r="E20" s="11" t="s">
        <v>604</v>
      </c>
    </row>
    <row r="21" spans="1:5" ht="16">
      <c r="E21" s="11" t="s">
        <v>608</v>
      </c>
    </row>
    <row r="22" spans="1:5" ht="16">
      <c r="E22" s="11" t="s">
        <v>609</v>
      </c>
    </row>
    <row r="23" spans="1:5" ht="16">
      <c r="E23" s="11"/>
    </row>
    <row r="24" spans="1:5" ht="16">
      <c r="E24" s="11"/>
    </row>
    <row r="26" spans="1:5" ht="18">
      <c r="A26" s="12" t="s">
        <v>25</v>
      </c>
      <c r="B26" s="12"/>
    </row>
    <row r="27" spans="1:5" ht="16">
      <c r="A27" s="19" t="s">
        <v>89</v>
      </c>
      <c r="B27" s="19"/>
    </row>
    <row r="28" spans="1:5" ht="14">
      <c r="A28" s="21"/>
      <c r="B28" s="22" t="s">
        <v>90</v>
      </c>
    </row>
    <row r="29" spans="1:5" ht="14">
      <c r="A29" s="23" t="s">
        <v>91</v>
      </c>
      <c r="B29" s="23" t="s">
        <v>92</v>
      </c>
      <c r="C29" s="23" t="s">
        <v>93</v>
      </c>
      <c r="D29" s="23" t="s">
        <v>94</v>
      </c>
      <c r="E29" s="23" t="s">
        <v>95</v>
      </c>
    </row>
    <row r="30" spans="1:5">
      <c r="A30" s="20" t="s">
        <v>54</v>
      </c>
      <c r="B30" s="4" t="s">
        <v>96</v>
      </c>
      <c r="C30" s="4" t="s">
        <v>97</v>
      </c>
      <c r="D30" s="4" t="s">
        <v>98</v>
      </c>
      <c r="E30" s="24" t="s">
        <v>99</v>
      </c>
    </row>
    <row r="32" spans="1:5" ht="14">
      <c r="A32" s="21"/>
      <c r="B32" s="22" t="s">
        <v>100</v>
      </c>
    </row>
    <row r="33" spans="1:5" ht="14">
      <c r="A33" s="23" t="s">
        <v>91</v>
      </c>
      <c r="B33" s="23" t="s">
        <v>92</v>
      </c>
      <c r="C33" s="23" t="s">
        <v>93</v>
      </c>
      <c r="D33" s="23" t="s">
        <v>94</v>
      </c>
      <c r="E33" s="23" t="s">
        <v>95</v>
      </c>
    </row>
    <row r="34" spans="1:5">
      <c r="A34" s="20" t="s">
        <v>68</v>
      </c>
      <c r="B34" s="4" t="s">
        <v>101</v>
      </c>
      <c r="C34" s="4" t="s">
        <v>97</v>
      </c>
      <c r="D34" s="4" t="s">
        <v>102</v>
      </c>
      <c r="E34" s="24" t="s">
        <v>103</v>
      </c>
    </row>
    <row r="36" spans="1:5" ht="14">
      <c r="A36" s="21"/>
      <c r="B36" s="22" t="s">
        <v>104</v>
      </c>
    </row>
    <row r="37" spans="1:5" ht="14">
      <c r="A37" s="23" t="s">
        <v>91</v>
      </c>
      <c r="B37" s="23" t="s">
        <v>92</v>
      </c>
      <c r="C37" s="23" t="s">
        <v>93</v>
      </c>
      <c r="D37" s="23" t="s">
        <v>94</v>
      </c>
      <c r="E37" s="23" t="s">
        <v>95</v>
      </c>
    </row>
    <row r="38" spans="1:5">
      <c r="A38" s="20" t="s">
        <v>28</v>
      </c>
      <c r="B38" s="4" t="s">
        <v>104</v>
      </c>
      <c r="C38" s="4" t="s">
        <v>105</v>
      </c>
      <c r="D38" s="4" t="s">
        <v>106</v>
      </c>
      <c r="E38" s="24" t="s">
        <v>107</v>
      </c>
    </row>
    <row r="39" spans="1:5">
      <c r="A39" s="20" t="s">
        <v>42</v>
      </c>
      <c r="B39" s="4" t="s">
        <v>104</v>
      </c>
      <c r="C39" s="4" t="s">
        <v>108</v>
      </c>
      <c r="D39" s="4" t="s">
        <v>109</v>
      </c>
      <c r="E39" s="24" t="s">
        <v>110</v>
      </c>
    </row>
    <row r="41" spans="1:5" ht="14">
      <c r="A41" s="21"/>
      <c r="B41" s="22" t="s">
        <v>111</v>
      </c>
    </row>
    <row r="42" spans="1:5" ht="14">
      <c r="A42" s="23" t="s">
        <v>91</v>
      </c>
      <c r="B42" s="23" t="s">
        <v>92</v>
      </c>
      <c r="C42" s="23" t="s">
        <v>93</v>
      </c>
      <c r="D42" s="23" t="s">
        <v>94</v>
      </c>
      <c r="E42" s="23" t="s">
        <v>95</v>
      </c>
    </row>
    <row r="43" spans="1:5">
      <c r="A43" s="20" t="s">
        <v>80</v>
      </c>
      <c r="B43" s="4" t="s">
        <v>112</v>
      </c>
      <c r="C43" s="4" t="s">
        <v>113</v>
      </c>
      <c r="D43" s="4" t="s">
        <v>114</v>
      </c>
      <c r="E43" s="24" t="s">
        <v>115</v>
      </c>
    </row>
    <row r="48" spans="1:5" ht="18">
      <c r="A48" s="12" t="s">
        <v>116</v>
      </c>
      <c r="B48" s="12"/>
    </row>
    <row r="49" spans="1:3" ht="14">
      <c r="A49" s="23" t="s">
        <v>117</v>
      </c>
      <c r="B49" s="23" t="s">
        <v>118</v>
      </c>
      <c r="C49" s="23" t="s">
        <v>119</v>
      </c>
    </row>
    <row r="50" spans="1:3">
      <c r="A50" s="4" t="s">
        <v>32</v>
      </c>
      <c r="B50" s="4" t="s">
        <v>120</v>
      </c>
      <c r="C50" s="4" t="s">
        <v>121</v>
      </c>
    </row>
    <row r="51" spans="1:3">
      <c r="A51" s="4" t="s">
        <v>58</v>
      </c>
      <c r="B51" s="4" t="s">
        <v>122</v>
      </c>
      <c r="C51" s="4" t="s">
        <v>123</v>
      </c>
    </row>
    <row r="52" spans="1:3">
      <c r="A52" s="4" t="s">
        <v>16</v>
      </c>
      <c r="B52" s="4" t="s">
        <v>122</v>
      </c>
      <c r="C52" s="4" t="s">
        <v>124</v>
      </c>
    </row>
  </sheetData>
  <mergeCells count="17">
    <mergeCell ref="A15:T15"/>
    <mergeCell ref="S3:S4"/>
    <mergeCell ref="T3:T4"/>
    <mergeCell ref="U3:U4"/>
    <mergeCell ref="A5:T5"/>
    <mergeCell ref="A8:T8"/>
    <mergeCell ref="A11:T11"/>
    <mergeCell ref="A1:U2"/>
    <mergeCell ref="A3:A4"/>
    <mergeCell ref="B3:B4"/>
    <mergeCell ref="C3:C4"/>
    <mergeCell ref="D3:D4"/>
    <mergeCell ref="E3:E4"/>
    <mergeCell ref="F3:F4"/>
    <mergeCell ref="G3:J3"/>
    <mergeCell ref="K3:N3"/>
    <mergeCell ref="O3:R3"/>
  </mergeCells>
  <pageMargins left="0.70866141732283472" right="0.70866141732283472" top="0.74803149606299213" bottom="0.74803149606299213" header="0.31496062992125984" footer="0.31496062992125984"/>
  <pageSetup paperSize="9" scale="5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Q49"/>
  <sheetViews>
    <sheetView workbookViewId="0">
      <selection activeCell="E3" sqref="E3:E4"/>
    </sheetView>
  </sheetViews>
  <sheetFormatPr baseColWidth="10" defaultColWidth="9.1640625" defaultRowHeight="13"/>
  <cols>
    <col min="1" max="1" width="31.83203125" style="4" bestFit="1" customWidth="1"/>
    <col min="2" max="2" width="28.5" style="4" bestFit="1" customWidth="1"/>
    <col min="3" max="3" width="36.5" style="4" bestFit="1" customWidth="1"/>
    <col min="4" max="4" width="9.33203125" style="4" bestFit="1" customWidth="1"/>
    <col min="5" max="5" width="22.6640625" style="4" bestFit="1" customWidth="1"/>
    <col min="6" max="6" width="30.33203125" style="4" bestFit="1" customWidth="1"/>
    <col min="7" max="8" width="4.5" style="3" bestFit="1" customWidth="1"/>
    <col min="9" max="9" width="5.5" style="3" bestFit="1" customWidth="1"/>
    <col min="10" max="10" width="4.83203125" style="3" bestFit="1" customWidth="1"/>
    <col min="11" max="13" width="4.5" style="3" bestFit="1" customWidth="1"/>
    <col min="14" max="14" width="4.83203125" style="3" bestFit="1" customWidth="1"/>
    <col min="15" max="15" width="7.83203125" style="4" bestFit="1" customWidth="1"/>
    <col min="16" max="16" width="8.5" style="3" bestFit="1" customWidth="1"/>
    <col min="17" max="17" width="15.83203125" style="4" bestFit="1" customWidth="1"/>
    <col min="18" max="16384" width="9.1640625" style="3"/>
  </cols>
  <sheetData>
    <row r="1" spans="1:17" s="2" customFormat="1" ht="29" customHeight="1">
      <c r="A1" s="47" t="s">
        <v>582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7"/>
    </row>
    <row r="2" spans="1:17" s="2" customFormat="1" ht="62" customHeight="1" thickBot="1">
      <c r="A2" s="38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40"/>
    </row>
    <row r="3" spans="1:17" s="1" customFormat="1" ht="12.75" customHeight="1">
      <c r="A3" s="41" t="s">
        <v>0</v>
      </c>
      <c r="B3" s="43" t="s">
        <v>623</v>
      </c>
      <c r="C3" s="43" t="s">
        <v>6</v>
      </c>
      <c r="D3" s="45" t="s">
        <v>624</v>
      </c>
      <c r="E3" s="45"/>
      <c r="F3" s="45" t="s">
        <v>7</v>
      </c>
      <c r="G3" s="45" t="s">
        <v>563</v>
      </c>
      <c r="H3" s="45"/>
      <c r="I3" s="45"/>
      <c r="J3" s="45"/>
      <c r="K3" s="45" t="s">
        <v>461</v>
      </c>
      <c r="L3" s="45"/>
      <c r="M3" s="45"/>
      <c r="N3" s="45"/>
      <c r="O3" s="45" t="s">
        <v>1</v>
      </c>
      <c r="P3" s="45" t="s">
        <v>3</v>
      </c>
      <c r="Q3" s="33" t="s">
        <v>2</v>
      </c>
    </row>
    <row r="4" spans="1:17" s="1" customFormat="1" ht="21" customHeight="1" thickBot="1">
      <c r="A4" s="42"/>
      <c r="B4" s="44"/>
      <c r="C4" s="44"/>
      <c r="D4" s="44"/>
      <c r="E4" s="44"/>
      <c r="F4" s="44"/>
      <c r="G4" s="7">
        <v>1</v>
      </c>
      <c r="H4" s="7">
        <v>2</v>
      </c>
      <c r="I4" s="7">
        <v>3</v>
      </c>
      <c r="J4" s="7" t="s">
        <v>5</v>
      </c>
      <c r="K4" s="7">
        <v>1</v>
      </c>
      <c r="L4" s="7">
        <v>2</v>
      </c>
      <c r="M4" s="7">
        <v>3</v>
      </c>
      <c r="N4" s="7" t="s">
        <v>5</v>
      </c>
      <c r="O4" s="44"/>
      <c r="P4" s="44"/>
      <c r="Q4" s="34"/>
    </row>
    <row r="5" spans="1:17" ht="16">
      <c r="A5" s="46" t="s">
        <v>27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</row>
    <row r="6" spans="1:17">
      <c r="A6" s="13" t="s">
        <v>584</v>
      </c>
      <c r="B6" s="13" t="s">
        <v>585</v>
      </c>
      <c r="C6" s="13" t="s">
        <v>586</v>
      </c>
      <c r="D6" s="13" t="s">
        <v>626</v>
      </c>
      <c r="E6" s="13" t="s">
        <v>58</v>
      </c>
      <c r="F6" s="13" t="s">
        <v>130</v>
      </c>
      <c r="G6" s="14" t="s">
        <v>245</v>
      </c>
      <c r="H6" s="14" t="s">
        <v>587</v>
      </c>
      <c r="I6" s="15" t="s">
        <v>47</v>
      </c>
      <c r="J6" s="15"/>
      <c r="K6" s="14" t="s">
        <v>495</v>
      </c>
      <c r="L6" s="14" t="s">
        <v>455</v>
      </c>
      <c r="M6" s="15" t="s">
        <v>458</v>
      </c>
      <c r="N6" s="15"/>
      <c r="O6" s="13" t="str">
        <f>"170,0"</f>
        <v>170,0</v>
      </c>
      <c r="P6" s="14" t="str">
        <f>"116,3167"</f>
        <v>116,3167</v>
      </c>
      <c r="Q6" s="13" t="s">
        <v>134</v>
      </c>
    </row>
    <row r="7" spans="1:17">
      <c r="A7" s="16" t="s">
        <v>584</v>
      </c>
      <c r="B7" s="16" t="s">
        <v>588</v>
      </c>
      <c r="C7" s="16" t="s">
        <v>586</v>
      </c>
      <c r="D7" s="16" t="s">
        <v>625</v>
      </c>
      <c r="E7" s="16" t="s">
        <v>58</v>
      </c>
      <c r="F7" s="16" t="s">
        <v>130</v>
      </c>
      <c r="G7" s="17" t="s">
        <v>245</v>
      </c>
      <c r="H7" s="17" t="s">
        <v>587</v>
      </c>
      <c r="I7" s="18" t="s">
        <v>47</v>
      </c>
      <c r="J7" s="18"/>
      <c r="K7" s="17" t="s">
        <v>495</v>
      </c>
      <c r="L7" s="17" t="s">
        <v>455</v>
      </c>
      <c r="M7" s="18" t="s">
        <v>458</v>
      </c>
      <c r="N7" s="18"/>
      <c r="O7" s="16" t="str">
        <f>"170,0"</f>
        <v>170,0</v>
      </c>
      <c r="P7" s="17" t="str">
        <f>"114,0360"</f>
        <v>114,0360</v>
      </c>
      <c r="Q7" s="16" t="s">
        <v>134</v>
      </c>
    </row>
    <row r="9" spans="1:17" ht="16">
      <c r="A9" s="48" t="s">
        <v>53</v>
      </c>
      <c r="B9" s="48"/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</row>
    <row r="10" spans="1:17">
      <c r="A10" s="13" t="s">
        <v>544</v>
      </c>
      <c r="B10" s="13" t="s">
        <v>589</v>
      </c>
      <c r="C10" s="13" t="s">
        <v>546</v>
      </c>
      <c r="D10" s="13" t="s">
        <v>625</v>
      </c>
      <c r="E10" s="13" t="s">
        <v>32</v>
      </c>
      <c r="F10" s="13" t="s">
        <v>33</v>
      </c>
      <c r="G10" s="14" t="s">
        <v>63</v>
      </c>
      <c r="H10" s="15" t="s">
        <v>283</v>
      </c>
      <c r="I10" s="15" t="s">
        <v>283</v>
      </c>
      <c r="J10" s="15"/>
      <c r="K10" s="14" t="s">
        <v>229</v>
      </c>
      <c r="L10" s="14" t="s">
        <v>238</v>
      </c>
      <c r="M10" s="14" t="s">
        <v>230</v>
      </c>
      <c r="N10" s="15"/>
      <c r="O10" s="13" t="str">
        <f>"145,0"</f>
        <v>145,0</v>
      </c>
      <c r="P10" s="14" t="str">
        <f>"85,6225"</f>
        <v>85,6225</v>
      </c>
      <c r="Q10" s="13" t="s">
        <v>40</v>
      </c>
    </row>
    <row r="11" spans="1:17">
      <c r="A11" s="16" t="s">
        <v>544</v>
      </c>
      <c r="B11" s="16" t="s">
        <v>545</v>
      </c>
      <c r="C11" s="16" t="s">
        <v>546</v>
      </c>
      <c r="D11" s="16" t="s">
        <v>627</v>
      </c>
      <c r="E11" s="16" t="s">
        <v>32</v>
      </c>
      <c r="F11" s="16" t="s">
        <v>33</v>
      </c>
      <c r="G11" s="17" t="s">
        <v>63</v>
      </c>
      <c r="H11" s="18" t="s">
        <v>283</v>
      </c>
      <c r="I11" s="18" t="s">
        <v>283</v>
      </c>
      <c r="J11" s="18"/>
      <c r="K11" s="17" t="s">
        <v>229</v>
      </c>
      <c r="L11" s="17" t="s">
        <v>238</v>
      </c>
      <c r="M11" s="17" t="s">
        <v>230</v>
      </c>
      <c r="N11" s="18"/>
      <c r="O11" s="16" t="str">
        <f>"145,0"</f>
        <v>145,0</v>
      </c>
      <c r="P11" s="17" t="str">
        <f>"89,7324"</f>
        <v>89,7324</v>
      </c>
      <c r="Q11" s="16" t="s">
        <v>40</v>
      </c>
    </row>
    <row r="13" spans="1:17" ht="16">
      <c r="A13" s="48" t="s">
        <v>79</v>
      </c>
      <c r="B13" s="48"/>
      <c r="C13" s="48"/>
      <c r="D13" s="48"/>
      <c r="E13" s="48"/>
      <c r="F13" s="48"/>
      <c r="G13" s="48"/>
      <c r="H13" s="48"/>
      <c r="I13" s="48"/>
      <c r="J13" s="48"/>
      <c r="K13" s="48"/>
      <c r="L13" s="48"/>
      <c r="M13" s="48"/>
      <c r="N13" s="48"/>
      <c r="O13" s="48"/>
      <c r="P13" s="48"/>
    </row>
    <row r="14" spans="1:17">
      <c r="A14" s="13" t="s">
        <v>590</v>
      </c>
      <c r="B14" s="13" t="s">
        <v>591</v>
      </c>
      <c r="C14" s="13" t="s">
        <v>592</v>
      </c>
      <c r="D14" s="13" t="s">
        <v>626</v>
      </c>
      <c r="E14" s="13" t="s">
        <v>16</v>
      </c>
      <c r="F14" s="13" t="s">
        <v>130</v>
      </c>
      <c r="G14" s="14" t="s">
        <v>284</v>
      </c>
      <c r="H14" s="15" t="s">
        <v>245</v>
      </c>
      <c r="I14" s="15" t="s">
        <v>245</v>
      </c>
      <c r="J14" s="15"/>
      <c r="K14" s="15" t="s">
        <v>495</v>
      </c>
      <c r="L14" s="14" t="s">
        <v>62</v>
      </c>
      <c r="M14" s="15" t="s">
        <v>63</v>
      </c>
      <c r="N14" s="15"/>
      <c r="O14" s="13" t="str">
        <f>"165,0"</f>
        <v>165,0</v>
      </c>
      <c r="P14" s="14" t="str">
        <f>"96,4976"</f>
        <v>96,4976</v>
      </c>
      <c r="Q14" s="13" t="s">
        <v>134</v>
      </c>
    </row>
    <row r="15" spans="1:17">
      <c r="A15" s="16" t="s">
        <v>590</v>
      </c>
      <c r="B15" s="16" t="s">
        <v>549</v>
      </c>
      <c r="C15" s="16" t="s">
        <v>592</v>
      </c>
      <c r="D15" s="16" t="s">
        <v>625</v>
      </c>
      <c r="E15" s="16" t="s">
        <v>16</v>
      </c>
      <c r="F15" s="16" t="s">
        <v>130</v>
      </c>
      <c r="G15" s="17" t="s">
        <v>284</v>
      </c>
      <c r="H15" s="18" t="s">
        <v>245</v>
      </c>
      <c r="I15" s="18" t="s">
        <v>245</v>
      </c>
      <c r="J15" s="18"/>
      <c r="K15" s="18" t="s">
        <v>495</v>
      </c>
      <c r="L15" s="17" t="s">
        <v>62</v>
      </c>
      <c r="M15" s="18" t="s">
        <v>63</v>
      </c>
      <c r="N15" s="18"/>
      <c r="O15" s="16" t="str">
        <f>"165,0"</f>
        <v>165,0</v>
      </c>
      <c r="P15" s="17" t="str">
        <f>"93,6870"</f>
        <v>93,6870</v>
      </c>
      <c r="Q15" s="16" t="s">
        <v>134</v>
      </c>
    </row>
    <row r="17" spans="1:5" ht="16">
      <c r="E17" s="11" t="s">
        <v>602</v>
      </c>
    </row>
    <row r="18" spans="1:5" ht="16">
      <c r="E18" s="11" t="s">
        <v>603</v>
      </c>
    </row>
    <row r="19" spans="1:5" ht="16">
      <c r="E19" s="11" t="s">
        <v>604</v>
      </c>
    </row>
    <row r="20" spans="1:5" ht="16">
      <c r="E20" s="11" t="s">
        <v>605</v>
      </c>
    </row>
    <row r="21" spans="1:5" ht="16">
      <c r="E21" s="11" t="s">
        <v>609</v>
      </c>
    </row>
    <row r="22" spans="1:5" ht="16">
      <c r="E22" s="11"/>
    </row>
    <row r="23" spans="1:5" ht="16">
      <c r="E23" s="11"/>
    </row>
    <row r="25" spans="1:5" ht="18">
      <c r="A25" s="12" t="s">
        <v>25</v>
      </c>
      <c r="B25" s="12"/>
    </row>
    <row r="26" spans="1:5" ht="16">
      <c r="A26" s="19" t="s">
        <v>89</v>
      </c>
      <c r="B26" s="19"/>
    </row>
    <row r="27" spans="1:5" ht="14">
      <c r="A27" s="21"/>
      <c r="B27" s="22" t="s">
        <v>100</v>
      </c>
    </row>
    <row r="28" spans="1:5" ht="14">
      <c r="A28" s="23" t="s">
        <v>91</v>
      </c>
      <c r="B28" s="23" t="s">
        <v>92</v>
      </c>
      <c r="C28" s="23" t="s">
        <v>93</v>
      </c>
      <c r="D28" s="23" t="s">
        <v>94</v>
      </c>
      <c r="E28" s="23" t="s">
        <v>95</v>
      </c>
    </row>
    <row r="29" spans="1:5">
      <c r="A29" s="20" t="s">
        <v>583</v>
      </c>
      <c r="B29" s="4" t="s">
        <v>101</v>
      </c>
      <c r="C29" s="4" t="s">
        <v>105</v>
      </c>
      <c r="D29" s="4" t="s">
        <v>20</v>
      </c>
      <c r="E29" s="24" t="s">
        <v>593</v>
      </c>
    </row>
    <row r="30" spans="1:5">
      <c r="A30" s="20" t="s">
        <v>547</v>
      </c>
      <c r="B30" s="4" t="s">
        <v>101</v>
      </c>
      <c r="C30" s="4" t="s">
        <v>113</v>
      </c>
      <c r="D30" s="4" t="s">
        <v>86</v>
      </c>
      <c r="E30" s="24" t="s">
        <v>594</v>
      </c>
    </row>
    <row r="32" spans="1:5" ht="14">
      <c r="A32" s="21"/>
      <c r="B32" s="22" t="s">
        <v>104</v>
      </c>
    </row>
    <row r="33" spans="1:5" ht="14">
      <c r="A33" s="23" t="s">
        <v>91</v>
      </c>
      <c r="B33" s="23" t="s">
        <v>92</v>
      </c>
      <c r="C33" s="23" t="s">
        <v>93</v>
      </c>
      <c r="D33" s="23" t="s">
        <v>94</v>
      </c>
      <c r="E33" s="23" t="s">
        <v>95</v>
      </c>
    </row>
    <row r="34" spans="1:5">
      <c r="A34" s="20" t="s">
        <v>583</v>
      </c>
      <c r="B34" s="4" t="s">
        <v>104</v>
      </c>
      <c r="C34" s="4" t="s">
        <v>105</v>
      </c>
      <c r="D34" s="4" t="s">
        <v>20</v>
      </c>
      <c r="E34" s="24" t="s">
        <v>595</v>
      </c>
    </row>
    <row r="35" spans="1:5">
      <c r="A35" s="20" t="s">
        <v>547</v>
      </c>
      <c r="B35" s="4" t="s">
        <v>104</v>
      </c>
      <c r="C35" s="4" t="s">
        <v>113</v>
      </c>
      <c r="D35" s="4" t="s">
        <v>86</v>
      </c>
      <c r="E35" s="24" t="s">
        <v>596</v>
      </c>
    </row>
    <row r="36" spans="1:5">
      <c r="A36" s="20" t="s">
        <v>543</v>
      </c>
      <c r="B36" s="4" t="s">
        <v>104</v>
      </c>
      <c r="C36" s="4" t="s">
        <v>97</v>
      </c>
      <c r="D36" s="4" t="s">
        <v>261</v>
      </c>
      <c r="E36" s="24" t="s">
        <v>597</v>
      </c>
    </row>
    <row r="38" spans="1:5" ht="14">
      <c r="A38" s="21"/>
      <c r="B38" s="22" t="s">
        <v>111</v>
      </c>
    </row>
    <row r="39" spans="1:5" ht="14">
      <c r="A39" s="23" t="s">
        <v>91</v>
      </c>
      <c r="B39" s="23" t="s">
        <v>92</v>
      </c>
      <c r="C39" s="23" t="s">
        <v>93</v>
      </c>
      <c r="D39" s="23" t="s">
        <v>94</v>
      </c>
      <c r="E39" s="23" t="s">
        <v>95</v>
      </c>
    </row>
    <row r="40" spans="1:5">
      <c r="A40" s="20" t="s">
        <v>543</v>
      </c>
      <c r="B40" s="4" t="s">
        <v>194</v>
      </c>
      <c r="C40" s="4" t="s">
        <v>97</v>
      </c>
      <c r="D40" s="4" t="s">
        <v>261</v>
      </c>
      <c r="E40" s="24" t="s">
        <v>598</v>
      </c>
    </row>
    <row r="45" spans="1:5" ht="18">
      <c r="A45" s="12" t="s">
        <v>116</v>
      </c>
      <c r="B45" s="12"/>
    </row>
    <row r="46" spans="1:5" ht="14">
      <c r="A46" s="23" t="s">
        <v>117</v>
      </c>
      <c r="B46" s="23" t="s">
        <v>118</v>
      </c>
      <c r="C46" s="23" t="s">
        <v>119</v>
      </c>
    </row>
    <row r="47" spans="1:5">
      <c r="A47" s="4" t="s">
        <v>58</v>
      </c>
      <c r="B47" s="4" t="s">
        <v>120</v>
      </c>
      <c r="C47" s="4" t="s">
        <v>599</v>
      </c>
    </row>
    <row r="48" spans="1:5">
      <c r="A48" s="4" t="s">
        <v>16</v>
      </c>
      <c r="B48" s="4" t="s">
        <v>120</v>
      </c>
      <c r="C48" s="4" t="s">
        <v>600</v>
      </c>
    </row>
    <row r="49" spans="1:3">
      <c r="A49" s="4" t="s">
        <v>32</v>
      </c>
      <c r="B49" s="4" t="s">
        <v>120</v>
      </c>
      <c r="C49" s="4" t="s">
        <v>601</v>
      </c>
    </row>
  </sheetData>
  <mergeCells count="15">
    <mergeCell ref="A13:P13"/>
    <mergeCell ref="A1:Q2"/>
    <mergeCell ref="A3:A4"/>
    <mergeCell ref="B3:B4"/>
    <mergeCell ref="C3:C4"/>
    <mergeCell ref="D3:D4"/>
    <mergeCell ref="E3:E4"/>
    <mergeCell ref="F3:F4"/>
    <mergeCell ref="G3:J3"/>
    <mergeCell ref="K3:N3"/>
    <mergeCell ref="O3:O4"/>
    <mergeCell ref="P3:P4"/>
    <mergeCell ref="Q3:Q4"/>
    <mergeCell ref="A5:P5"/>
    <mergeCell ref="A9:P9"/>
  </mergeCells>
  <pageMargins left="0.70866141732283472" right="0.70866141732283472" top="0.74803149606299213" bottom="0.74803149606299213" header="0.31496062992125984" footer="0.31496062992125984"/>
  <pageSetup paperSize="9" scale="5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Q39"/>
  <sheetViews>
    <sheetView workbookViewId="0">
      <selection activeCell="E3" sqref="E3:E4"/>
    </sheetView>
  </sheetViews>
  <sheetFormatPr baseColWidth="10" defaultColWidth="9.1640625" defaultRowHeight="13"/>
  <cols>
    <col min="1" max="1" width="31.83203125" style="4" bestFit="1" customWidth="1"/>
    <col min="2" max="2" width="28.5" style="4" bestFit="1" customWidth="1"/>
    <col min="3" max="3" width="32.1640625" style="4" bestFit="1" customWidth="1"/>
    <col min="4" max="4" width="9.33203125" style="4" bestFit="1" customWidth="1"/>
    <col min="5" max="5" width="22.6640625" style="4" bestFit="1" customWidth="1"/>
    <col min="6" max="6" width="30.33203125" style="4" bestFit="1" customWidth="1"/>
    <col min="7" max="9" width="4.5" style="3" bestFit="1" customWidth="1"/>
    <col min="10" max="10" width="4.83203125" style="3" bestFit="1" customWidth="1"/>
    <col min="11" max="13" width="4.5" style="3" bestFit="1" customWidth="1"/>
    <col min="14" max="14" width="4.83203125" style="3" bestFit="1" customWidth="1"/>
    <col min="15" max="15" width="7.83203125" style="4" bestFit="1" customWidth="1"/>
    <col min="16" max="16" width="7.5" style="3" bestFit="1" customWidth="1"/>
    <col min="17" max="17" width="15.83203125" style="4" bestFit="1" customWidth="1"/>
    <col min="18" max="16384" width="9.1640625" style="3"/>
  </cols>
  <sheetData>
    <row r="1" spans="1:17" s="2" customFormat="1" ht="29" customHeight="1">
      <c r="A1" s="47" t="s">
        <v>562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7"/>
    </row>
    <row r="2" spans="1:17" s="2" customFormat="1" ht="62" customHeight="1" thickBot="1">
      <c r="A2" s="38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40"/>
    </row>
    <row r="3" spans="1:17" s="1" customFormat="1" ht="12.75" customHeight="1">
      <c r="A3" s="41" t="s">
        <v>0</v>
      </c>
      <c r="B3" s="43" t="s">
        <v>623</v>
      </c>
      <c r="C3" s="43" t="s">
        <v>6</v>
      </c>
      <c r="D3" s="45" t="s">
        <v>624</v>
      </c>
      <c r="E3" s="45"/>
      <c r="F3" s="45" t="s">
        <v>7</v>
      </c>
      <c r="G3" s="45" t="s">
        <v>563</v>
      </c>
      <c r="H3" s="45"/>
      <c r="I3" s="45"/>
      <c r="J3" s="45"/>
      <c r="K3" s="45" t="s">
        <v>461</v>
      </c>
      <c r="L3" s="45"/>
      <c r="M3" s="45"/>
      <c r="N3" s="45"/>
      <c r="O3" s="45" t="s">
        <v>1</v>
      </c>
      <c r="P3" s="45" t="s">
        <v>3</v>
      </c>
      <c r="Q3" s="33" t="s">
        <v>2</v>
      </c>
    </row>
    <row r="4" spans="1:17" s="1" customFormat="1" ht="21" customHeight="1" thickBot="1">
      <c r="A4" s="42"/>
      <c r="B4" s="44"/>
      <c r="C4" s="44"/>
      <c r="D4" s="44"/>
      <c r="E4" s="44"/>
      <c r="F4" s="44"/>
      <c r="G4" s="7">
        <v>1</v>
      </c>
      <c r="H4" s="7">
        <v>2</v>
      </c>
      <c r="I4" s="7">
        <v>3</v>
      </c>
      <c r="J4" s="7" t="s">
        <v>5</v>
      </c>
      <c r="K4" s="7">
        <v>1</v>
      </c>
      <c r="L4" s="7">
        <v>2</v>
      </c>
      <c r="M4" s="7">
        <v>3</v>
      </c>
      <c r="N4" s="7" t="s">
        <v>5</v>
      </c>
      <c r="O4" s="44"/>
      <c r="P4" s="44"/>
      <c r="Q4" s="34"/>
    </row>
    <row r="5" spans="1:17" ht="16">
      <c r="A5" s="46" t="s">
        <v>27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</row>
    <row r="6" spans="1:17">
      <c r="A6" s="13" t="s">
        <v>564</v>
      </c>
      <c r="B6" s="13" t="s">
        <v>487</v>
      </c>
      <c r="C6" s="13" t="s">
        <v>456</v>
      </c>
      <c r="D6" s="13" t="s">
        <v>626</v>
      </c>
      <c r="E6" s="13" t="s">
        <v>32</v>
      </c>
      <c r="F6" s="13" t="s">
        <v>33</v>
      </c>
      <c r="G6" s="14" t="s">
        <v>483</v>
      </c>
      <c r="H6" s="14" t="s">
        <v>229</v>
      </c>
      <c r="I6" s="15" t="s">
        <v>238</v>
      </c>
      <c r="J6" s="15"/>
      <c r="K6" s="14" t="s">
        <v>483</v>
      </c>
      <c r="L6" s="14" t="s">
        <v>229</v>
      </c>
      <c r="M6" s="14" t="s">
        <v>238</v>
      </c>
      <c r="N6" s="15"/>
      <c r="O6" s="13" t="str">
        <f>"122,5"</f>
        <v>122,5</v>
      </c>
      <c r="P6" s="14" t="str">
        <f>"81,5727"</f>
        <v>81,5727</v>
      </c>
      <c r="Q6" s="13" t="s">
        <v>40</v>
      </c>
    </row>
    <row r="7" spans="1:17">
      <c r="A7" s="25" t="s">
        <v>565</v>
      </c>
      <c r="B7" s="25" t="s">
        <v>490</v>
      </c>
      <c r="C7" s="25" t="s">
        <v>247</v>
      </c>
      <c r="D7" s="25" t="s">
        <v>625</v>
      </c>
      <c r="E7" s="25" t="s">
        <v>32</v>
      </c>
      <c r="F7" s="25" t="s">
        <v>33</v>
      </c>
      <c r="G7" s="27" t="s">
        <v>230</v>
      </c>
      <c r="H7" s="26" t="s">
        <v>495</v>
      </c>
      <c r="I7" s="26" t="s">
        <v>495</v>
      </c>
      <c r="J7" s="26"/>
      <c r="K7" s="26" t="s">
        <v>483</v>
      </c>
      <c r="L7" s="27" t="s">
        <v>483</v>
      </c>
      <c r="M7" s="26" t="s">
        <v>469</v>
      </c>
      <c r="N7" s="26"/>
      <c r="O7" s="25" t="str">
        <f>"120,0"</f>
        <v>120,0</v>
      </c>
      <c r="P7" s="27" t="str">
        <f>"79,7400"</f>
        <v>79,7400</v>
      </c>
      <c r="Q7" s="25" t="s">
        <v>319</v>
      </c>
    </row>
    <row r="8" spans="1:17">
      <c r="A8" s="16" t="s">
        <v>567</v>
      </c>
      <c r="B8" s="16" t="s">
        <v>568</v>
      </c>
      <c r="C8" s="16" t="s">
        <v>569</v>
      </c>
      <c r="D8" s="16" t="s">
        <v>625</v>
      </c>
      <c r="E8" s="16" t="s">
        <v>84</v>
      </c>
      <c r="F8" s="16" t="s">
        <v>130</v>
      </c>
      <c r="G8" s="17" t="s">
        <v>476</v>
      </c>
      <c r="H8" s="17" t="s">
        <v>173</v>
      </c>
      <c r="I8" s="17" t="s">
        <v>469</v>
      </c>
      <c r="J8" s="18"/>
      <c r="K8" s="17" t="s">
        <v>476</v>
      </c>
      <c r="L8" s="17" t="s">
        <v>173</v>
      </c>
      <c r="M8" s="18" t="s">
        <v>469</v>
      </c>
      <c r="N8" s="18"/>
      <c r="O8" s="16" t="str">
        <f>"107,5"</f>
        <v>107,5</v>
      </c>
      <c r="P8" s="17" t="str">
        <f>"75,2177"</f>
        <v>75,2177</v>
      </c>
      <c r="Q8" s="16" t="s">
        <v>134</v>
      </c>
    </row>
    <row r="10" spans="1:17" ht="16">
      <c r="A10" s="48" t="s">
        <v>53</v>
      </c>
      <c r="B10" s="48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</row>
    <row r="11" spans="1:17">
      <c r="A11" s="8" t="s">
        <v>571</v>
      </c>
      <c r="B11" s="8" t="s">
        <v>572</v>
      </c>
      <c r="C11" s="8" t="s">
        <v>573</v>
      </c>
      <c r="D11" s="8" t="s">
        <v>625</v>
      </c>
      <c r="E11" s="8" t="s">
        <v>58</v>
      </c>
      <c r="F11" s="8" t="s">
        <v>130</v>
      </c>
      <c r="G11" s="10" t="s">
        <v>64</v>
      </c>
      <c r="H11" s="10" t="s">
        <v>283</v>
      </c>
      <c r="I11" s="10" t="s">
        <v>574</v>
      </c>
      <c r="J11" s="9"/>
      <c r="K11" s="10" t="s">
        <v>229</v>
      </c>
      <c r="L11" s="10" t="s">
        <v>230</v>
      </c>
      <c r="M11" s="9" t="s">
        <v>495</v>
      </c>
      <c r="N11" s="9"/>
      <c r="O11" s="8" t="str">
        <f>"152,5"</f>
        <v>152,5</v>
      </c>
      <c r="P11" s="10" t="str">
        <f>"89,3192"</f>
        <v>89,3192</v>
      </c>
      <c r="Q11" s="8" t="s">
        <v>134</v>
      </c>
    </row>
    <row r="13" spans="1:17" ht="16">
      <c r="B13" s="11" t="s">
        <v>602</v>
      </c>
      <c r="E13" s="11"/>
    </row>
    <row r="14" spans="1:17" ht="16">
      <c r="B14" s="11" t="s">
        <v>603</v>
      </c>
      <c r="E14" s="11"/>
    </row>
    <row r="15" spans="1:17" ht="16">
      <c r="B15" s="11" t="s">
        <v>604</v>
      </c>
      <c r="E15" s="11"/>
    </row>
    <row r="16" spans="1:17" ht="16">
      <c r="B16" s="11" t="s">
        <v>605</v>
      </c>
      <c r="E16" s="11"/>
    </row>
    <row r="17" spans="1:5" ht="16">
      <c r="B17" s="11" t="s">
        <v>609</v>
      </c>
      <c r="E17" s="11"/>
    </row>
    <row r="18" spans="1:5" ht="16">
      <c r="E18" s="11"/>
    </row>
    <row r="19" spans="1:5" ht="16">
      <c r="E19" s="11"/>
    </row>
    <row r="21" spans="1:5" ht="18">
      <c r="A21" s="12" t="s">
        <v>25</v>
      </c>
      <c r="B21" s="12"/>
    </row>
    <row r="22" spans="1:5" ht="16">
      <c r="A22" s="19" t="s">
        <v>89</v>
      </c>
      <c r="B22" s="19"/>
    </row>
    <row r="23" spans="1:5" ht="14">
      <c r="A23" s="21"/>
      <c r="B23" s="22" t="s">
        <v>100</v>
      </c>
    </row>
    <row r="24" spans="1:5" ht="14">
      <c r="A24" s="23" t="s">
        <v>91</v>
      </c>
      <c r="B24" s="23" t="s">
        <v>92</v>
      </c>
      <c r="C24" s="23" t="s">
        <v>93</v>
      </c>
      <c r="D24" s="23" t="s">
        <v>94</v>
      </c>
      <c r="E24" s="23" t="s">
        <v>95</v>
      </c>
    </row>
    <row r="25" spans="1:5">
      <c r="A25" s="20" t="s">
        <v>485</v>
      </c>
      <c r="B25" s="4" t="s">
        <v>101</v>
      </c>
      <c r="C25" s="4" t="s">
        <v>105</v>
      </c>
      <c r="D25" s="4" t="s">
        <v>189</v>
      </c>
      <c r="E25" s="24" t="s">
        <v>575</v>
      </c>
    </row>
    <row r="27" spans="1:5" ht="14">
      <c r="A27" s="21"/>
      <c r="B27" s="22" t="s">
        <v>104</v>
      </c>
    </row>
    <row r="28" spans="1:5" ht="14">
      <c r="A28" s="23" t="s">
        <v>91</v>
      </c>
      <c r="B28" s="23" t="s">
        <v>92</v>
      </c>
      <c r="C28" s="23" t="s">
        <v>93</v>
      </c>
      <c r="D28" s="23" t="s">
        <v>94</v>
      </c>
      <c r="E28" s="23" t="s">
        <v>95</v>
      </c>
    </row>
    <row r="29" spans="1:5">
      <c r="A29" s="20" t="s">
        <v>570</v>
      </c>
      <c r="B29" s="4" t="s">
        <v>104</v>
      </c>
      <c r="C29" s="4" t="s">
        <v>97</v>
      </c>
      <c r="D29" s="4" t="s">
        <v>396</v>
      </c>
      <c r="E29" s="24" t="s">
        <v>576</v>
      </c>
    </row>
    <row r="30" spans="1:5">
      <c r="A30" s="20" t="s">
        <v>488</v>
      </c>
      <c r="B30" s="4" t="s">
        <v>104</v>
      </c>
      <c r="C30" s="4" t="s">
        <v>105</v>
      </c>
      <c r="D30" s="4" t="s">
        <v>49</v>
      </c>
      <c r="E30" s="24" t="s">
        <v>577</v>
      </c>
    </row>
    <row r="31" spans="1:5">
      <c r="A31" s="20" t="s">
        <v>566</v>
      </c>
      <c r="B31" s="4" t="s">
        <v>104</v>
      </c>
      <c r="C31" s="4" t="s">
        <v>105</v>
      </c>
      <c r="D31" s="4" t="s">
        <v>578</v>
      </c>
      <c r="E31" s="24" t="s">
        <v>579</v>
      </c>
    </row>
    <row r="36" spans="1:3" ht="18">
      <c r="A36" s="12" t="s">
        <v>116</v>
      </c>
      <c r="B36" s="12"/>
    </row>
    <row r="37" spans="1:3" ht="14">
      <c r="A37" s="23" t="s">
        <v>117</v>
      </c>
      <c r="B37" s="23" t="s">
        <v>118</v>
      </c>
      <c r="C37" s="23" t="s">
        <v>119</v>
      </c>
    </row>
    <row r="38" spans="1:3">
      <c r="A38" s="4" t="s">
        <v>32</v>
      </c>
      <c r="B38" s="4" t="s">
        <v>120</v>
      </c>
      <c r="C38" s="4" t="s">
        <v>580</v>
      </c>
    </row>
    <row r="39" spans="1:3">
      <c r="A39" s="4" t="s">
        <v>58</v>
      </c>
      <c r="B39" s="4" t="s">
        <v>122</v>
      </c>
      <c r="C39" s="4" t="s">
        <v>581</v>
      </c>
    </row>
  </sheetData>
  <mergeCells count="14">
    <mergeCell ref="A5:P5"/>
    <mergeCell ref="A10:P10"/>
    <mergeCell ref="A1:Q2"/>
    <mergeCell ref="A3:A4"/>
    <mergeCell ref="B3:B4"/>
    <mergeCell ref="C3:C4"/>
    <mergeCell ref="D3:D4"/>
    <mergeCell ref="E3:E4"/>
    <mergeCell ref="F3:F4"/>
    <mergeCell ref="G3:J3"/>
    <mergeCell ref="K3:N3"/>
    <mergeCell ref="O3:O4"/>
    <mergeCell ref="P3:P4"/>
    <mergeCell ref="Q3:Q4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M54"/>
  <sheetViews>
    <sheetView topLeftCell="A2" workbookViewId="0">
      <selection activeCell="E3" sqref="E3:E4"/>
    </sheetView>
  </sheetViews>
  <sheetFormatPr baseColWidth="10" defaultColWidth="9.1640625" defaultRowHeight="13"/>
  <cols>
    <col min="1" max="1" width="31.83203125" style="4" bestFit="1" customWidth="1"/>
    <col min="2" max="2" width="28.5" style="4" bestFit="1" customWidth="1"/>
    <col min="3" max="3" width="47.33203125" style="4" bestFit="1" customWidth="1"/>
    <col min="4" max="4" width="9.33203125" style="4" bestFit="1" customWidth="1"/>
    <col min="5" max="5" width="22.6640625" style="4" bestFit="1" customWidth="1"/>
    <col min="6" max="6" width="30.33203125" style="4" bestFit="1" customWidth="1"/>
    <col min="7" max="9" width="5.5" style="3" bestFit="1" customWidth="1"/>
    <col min="10" max="10" width="4.83203125" style="3" bestFit="1" customWidth="1"/>
    <col min="11" max="11" width="7.83203125" style="4" bestFit="1" customWidth="1"/>
    <col min="12" max="12" width="7.5" style="3" bestFit="1" customWidth="1"/>
    <col min="13" max="13" width="15.83203125" style="4" bestFit="1" customWidth="1"/>
    <col min="14" max="16384" width="9.1640625" style="3"/>
  </cols>
  <sheetData>
    <row r="1" spans="1:13" s="2" customFormat="1" ht="29" customHeight="1">
      <c r="A1" s="47" t="s">
        <v>524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7"/>
    </row>
    <row r="2" spans="1:13" s="2" customFormat="1" ht="62" customHeight="1" thickBot="1">
      <c r="A2" s="38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40"/>
    </row>
    <row r="3" spans="1:13" s="1" customFormat="1" ht="12.75" customHeight="1">
      <c r="A3" s="41" t="s">
        <v>0</v>
      </c>
      <c r="B3" s="43" t="s">
        <v>623</v>
      </c>
      <c r="C3" s="43" t="s">
        <v>6</v>
      </c>
      <c r="D3" s="45" t="s">
        <v>624</v>
      </c>
      <c r="E3" s="45"/>
      <c r="F3" s="45" t="s">
        <v>7</v>
      </c>
      <c r="G3" s="45" t="s">
        <v>461</v>
      </c>
      <c r="H3" s="45"/>
      <c r="I3" s="45"/>
      <c r="J3" s="45"/>
      <c r="K3" s="45" t="s">
        <v>200</v>
      </c>
      <c r="L3" s="45" t="s">
        <v>3</v>
      </c>
      <c r="M3" s="33" t="s">
        <v>2</v>
      </c>
    </row>
    <row r="4" spans="1:13" s="1" customFormat="1" ht="21" customHeight="1" thickBot="1">
      <c r="A4" s="42"/>
      <c r="B4" s="44"/>
      <c r="C4" s="44"/>
      <c r="D4" s="44"/>
      <c r="E4" s="44"/>
      <c r="F4" s="44"/>
      <c r="G4" s="7">
        <v>1</v>
      </c>
      <c r="H4" s="7">
        <v>2</v>
      </c>
      <c r="I4" s="7">
        <v>3</v>
      </c>
      <c r="J4" s="7" t="s">
        <v>5</v>
      </c>
      <c r="K4" s="44"/>
      <c r="L4" s="44"/>
      <c r="M4" s="34"/>
    </row>
    <row r="5" spans="1:13" ht="16">
      <c r="A5" s="46" t="s">
        <v>321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</row>
    <row r="6" spans="1:13">
      <c r="A6" s="8" t="s">
        <v>526</v>
      </c>
      <c r="B6" s="8" t="s">
        <v>527</v>
      </c>
      <c r="C6" s="8" t="s">
        <v>528</v>
      </c>
      <c r="D6" s="8" t="s">
        <v>628</v>
      </c>
      <c r="E6" s="8" t="s">
        <v>32</v>
      </c>
      <c r="F6" s="8" t="s">
        <v>33</v>
      </c>
      <c r="G6" s="10" t="s">
        <v>529</v>
      </c>
      <c r="H6" s="10" t="s">
        <v>459</v>
      </c>
      <c r="I6" s="9" t="s">
        <v>530</v>
      </c>
      <c r="J6" s="9"/>
      <c r="K6" s="8" t="str">
        <f>"15,0"</f>
        <v>15,0</v>
      </c>
      <c r="L6" s="10" t="str">
        <f>"24,2304"</f>
        <v>24,2304</v>
      </c>
      <c r="M6" s="8" t="s">
        <v>40</v>
      </c>
    </row>
    <row r="8" spans="1:13" ht="16">
      <c r="A8" s="48" t="s">
        <v>41</v>
      </c>
      <c r="B8" s="48"/>
      <c r="C8" s="48"/>
      <c r="D8" s="48"/>
      <c r="E8" s="48"/>
      <c r="F8" s="48"/>
      <c r="G8" s="48"/>
      <c r="H8" s="48"/>
      <c r="I8" s="48"/>
      <c r="J8" s="48"/>
      <c r="K8" s="48"/>
      <c r="L8" s="48"/>
    </row>
    <row r="9" spans="1:13">
      <c r="A9" s="8" t="s">
        <v>532</v>
      </c>
      <c r="B9" s="8" t="s">
        <v>533</v>
      </c>
      <c r="C9" s="8" t="s">
        <v>534</v>
      </c>
      <c r="D9" s="8" t="s">
        <v>629</v>
      </c>
      <c r="E9" s="8" t="s">
        <v>16</v>
      </c>
      <c r="F9" s="8" t="s">
        <v>130</v>
      </c>
      <c r="G9" s="10" t="s">
        <v>535</v>
      </c>
      <c r="H9" s="9" t="s">
        <v>229</v>
      </c>
      <c r="I9" s="10" t="s">
        <v>229</v>
      </c>
      <c r="J9" s="9"/>
      <c r="K9" s="8" t="str">
        <f>"60,0"</f>
        <v>60,0</v>
      </c>
      <c r="L9" s="10" t="str">
        <f>"38,3521"</f>
        <v>38,3521</v>
      </c>
      <c r="M9" s="8" t="s">
        <v>134</v>
      </c>
    </row>
    <row r="11" spans="1:13" ht="16">
      <c r="A11" s="48" t="s">
        <v>53</v>
      </c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48"/>
    </row>
    <row r="12" spans="1:13">
      <c r="A12" s="13" t="s">
        <v>376</v>
      </c>
      <c r="B12" s="13" t="s">
        <v>377</v>
      </c>
      <c r="C12" s="13" t="s">
        <v>378</v>
      </c>
      <c r="D12" s="13" t="s">
        <v>625</v>
      </c>
      <c r="E12" s="13" t="s">
        <v>16</v>
      </c>
      <c r="F12" s="13" t="s">
        <v>130</v>
      </c>
      <c r="G12" s="14" t="s">
        <v>230</v>
      </c>
      <c r="H12" s="14" t="s">
        <v>495</v>
      </c>
      <c r="I12" s="14" t="s">
        <v>536</v>
      </c>
      <c r="J12" s="15"/>
      <c r="K12" s="13" t="str">
        <f>"72,5"</f>
        <v>72,5</v>
      </c>
      <c r="L12" s="14" t="str">
        <f>"43,3042"</f>
        <v>43,3042</v>
      </c>
      <c r="M12" s="13" t="s">
        <v>134</v>
      </c>
    </row>
    <row r="13" spans="1:13">
      <c r="A13" s="25" t="s">
        <v>538</v>
      </c>
      <c r="B13" s="25" t="s">
        <v>539</v>
      </c>
      <c r="C13" s="25" t="s">
        <v>540</v>
      </c>
      <c r="D13" s="25" t="s">
        <v>629</v>
      </c>
      <c r="E13" s="25" t="s">
        <v>58</v>
      </c>
      <c r="F13" s="25" t="s">
        <v>130</v>
      </c>
      <c r="G13" s="26" t="s">
        <v>230</v>
      </c>
      <c r="H13" s="26" t="s">
        <v>541</v>
      </c>
      <c r="I13" s="27" t="s">
        <v>542</v>
      </c>
      <c r="J13" s="26"/>
      <c r="K13" s="25" t="str">
        <f>"70,0"</f>
        <v>70,0</v>
      </c>
      <c r="L13" s="27" t="str">
        <f>"43,0984"</f>
        <v>43,0984</v>
      </c>
      <c r="M13" s="25" t="s">
        <v>134</v>
      </c>
    </row>
    <row r="14" spans="1:13">
      <c r="A14" s="16" t="s">
        <v>544</v>
      </c>
      <c r="B14" s="16" t="s">
        <v>545</v>
      </c>
      <c r="C14" s="16" t="s">
        <v>546</v>
      </c>
      <c r="D14" s="16" t="s">
        <v>627</v>
      </c>
      <c r="E14" s="16" t="s">
        <v>32</v>
      </c>
      <c r="F14" s="16" t="s">
        <v>33</v>
      </c>
      <c r="G14" s="17" t="s">
        <v>229</v>
      </c>
      <c r="H14" s="17" t="s">
        <v>238</v>
      </c>
      <c r="I14" s="17" t="s">
        <v>230</v>
      </c>
      <c r="J14" s="18"/>
      <c r="K14" s="16" t="str">
        <f>"65,0"</f>
        <v>65,0</v>
      </c>
      <c r="L14" s="17" t="str">
        <f>"40,2249"</f>
        <v>40,2249</v>
      </c>
      <c r="M14" s="16" t="s">
        <v>40</v>
      </c>
    </row>
    <row r="16" spans="1:13" ht="16">
      <c r="A16" s="48" t="s">
        <v>79</v>
      </c>
      <c r="B16" s="48"/>
      <c r="C16" s="48"/>
      <c r="D16" s="48"/>
      <c r="E16" s="48"/>
      <c r="F16" s="48"/>
      <c r="G16" s="48"/>
      <c r="H16" s="48"/>
      <c r="I16" s="48"/>
      <c r="J16" s="48"/>
      <c r="K16" s="48"/>
      <c r="L16" s="48"/>
    </row>
    <row r="17" spans="1:13">
      <c r="A17" s="8" t="s">
        <v>548</v>
      </c>
      <c r="B17" s="8" t="s">
        <v>549</v>
      </c>
      <c r="C17" s="8" t="s">
        <v>129</v>
      </c>
      <c r="D17" s="8" t="s">
        <v>625</v>
      </c>
      <c r="E17" s="8" t="s">
        <v>16</v>
      </c>
      <c r="F17" s="8" t="s">
        <v>130</v>
      </c>
      <c r="G17" s="9"/>
      <c r="H17" s="9"/>
      <c r="I17" s="9"/>
      <c r="J17" s="9"/>
      <c r="K17" s="8" t="str">
        <f>"0.00"</f>
        <v>0.00</v>
      </c>
      <c r="L17" s="10" t="str">
        <f>"0,0000"</f>
        <v>0,0000</v>
      </c>
      <c r="M17" s="8" t="s">
        <v>134</v>
      </c>
    </row>
    <row r="19" spans="1:13" ht="16">
      <c r="A19" s="48" t="s">
        <v>11</v>
      </c>
      <c r="B19" s="48"/>
      <c r="C19" s="48"/>
      <c r="D19" s="48"/>
      <c r="E19" s="48"/>
      <c r="F19" s="48"/>
      <c r="G19" s="48"/>
      <c r="H19" s="48"/>
      <c r="I19" s="48"/>
      <c r="J19" s="48"/>
      <c r="K19" s="48"/>
      <c r="L19" s="48"/>
    </row>
    <row r="20" spans="1:13">
      <c r="A20" s="8" t="s">
        <v>209</v>
      </c>
      <c r="B20" s="8" t="s">
        <v>210</v>
      </c>
      <c r="C20" s="8" t="s">
        <v>138</v>
      </c>
      <c r="D20" s="8" t="s">
        <v>630</v>
      </c>
      <c r="E20" s="8" t="s">
        <v>16</v>
      </c>
      <c r="F20" s="8" t="s">
        <v>130</v>
      </c>
      <c r="G20" s="10" t="s">
        <v>542</v>
      </c>
      <c r="H20" s="10" t="s">
        <v>550</v>
      </c>
      <c r="I20" s="10" t="s">
        <v>551</v>
      </c>
      <c r="J20" s="9"/>
      <c r="K20" s="8" t="str">
        <f>"83,0"</f>
        <v>83,0</v>
      </c>
      <c r="L20" s="10" t="str">
        <f>"59,2242"</f>
        <v>59,2242</v>
      </c>
      <c r="M20" s="8" t="s">
        <v>134</v>
      </c>
    </row>
    <row r="22" spans="1:13" ht="16">
      <c r="C22" s="11" t="s">
        <v>602</v>
      </c>
      <c r="D22" s="11"/>
      <c r="E22" s="11"/>
    </row>
    <row r="23" spans="1:13" ht="16">
      <c r="C23" s="11" t="s">
        <v>603</v>
      </c>
      <c r="D23" s="11"/>
      <c r="E23" s="11"/>
    </row>
    <row r="24" spans="1:13" ht="16">
      <c r="C24" s="11" t="s">
        <v>604</v>
      </c>
      <c r="D24" s="11"/>
      <c r="E24" s="11"/>
    </row>
    <row r="25" spans="1:13" ht="16">
      <c r="C25" s="11" t="s">
        <v>605</v>
      </c>
      <c r="D25" s="11"/>
      <c r="E25" s="11"/>
    </row>
    <row r="26" spans="1:13" ht="16">
      <c r="C26" s="11" t="s">
        <v>609</v>
      </c>
      <c r="D26" s="11"/>
      <c r="E26" s="11"/>
    </row>
    <row r="27" spans="1:13" ht="16">
      <c r="E27" s="11"/>
    </row>
    <row r="28" spans="1:13" ht="16">
      <c r="E28" s="11"/>
    </row>
    <row r="30" spans="1:13" ht="18">
      <c r="A30" s="12" t="s">
        <v>25</v>
      </c>
      <c r="B30" s="12"/>
    </row>
    <row r="31" spans="1:13" ht="16">
      <c r="A31" s="19" t="s">
        <v>89</v>
      </c>
      <c r="B31" s="19"/>
    </row>
    <row r="32" spans="1:13" ht="14">
      <c r="A32" s="21"/>
      <c r="B32" s="22" t="s">
        <v>90</v>
      </c>
    </row>
    <row r="33" spans="1:5" ht="14">
      <c r="A33" s="23" t="s">
        <v>91</v>
      </c>
      <c r="B33" s="23" t="s">
        <v>92</v>
      </c>
      <c r="C33" s="23" t="s">
        <v>93</v>
      </c>
      <c r="D33" s="23" t="s">
        <v>94</v>
      </c>
      <c r="E33" s="23" t="s">
        <v>95</v>
      </c>
    </row>
    <row r="34" spans="1:5">
      <c r="A34" s="20" t="s">
        <v>525</v>
      </c>
      <c r="B34" s="4" t="s">
        <v>300</v>
      </c>
      <c r="C34" s="4" t="s">
        <v>352</v>
      </c>
      <c r="D34" s="4" t="s">
        <v>459</v>
      </c>
      <c r="E34" s="24" t="s">
        <v>552</v>
      </c>
    </row>
    <row r="36" spans="1:5" ht="14">
      <c r="A36" s="21"/>
      <c r="B36" s="22" t="s">
        <v>104</v>
      </c>
    </row>
    <row r="37" spans="1:5" ht="14">
      <c r="A37" s="23" t="s">
        <v>91</v>
      </c>
      <c r="B37" s="23" t="s">
        <v>92</v>
      </c>
      <c r="C37" s="23" t="s">
        <v>93</v>
      </c>
      <c r="D37" s="23" t="s">
        <v>94</v>
      </c>
      <c r="E37" s="23" t="s">
        <v>95</v>
      </c>
    </row>
    <row r="38" spans="1:5">
      <c r="A38" s="20" t="s">
        <v>375</v>
      </c>
      <c r="B38" s="4" t="s">
        <v>104</v>
      </c>
      <c r="C38" s="4" t="s">
        <v>97</v>
      </c>
      <c r="D38" s="4" t="s">
        <v>455</v>
      </c>
      <c r="E38" s="24" t="s">
        <v>553</v>
      </c>
    </row>
    <row r="40" spans="1:5" ht="14">
      <c r="A40" s="21"/>
      <c r="B40" s="22" t="s">
        <v>111</v>
      </c>
    </row>
    <row r="41" spans="1:5" ht="14">
      <c r="A41" s="23" t="s">
        <v>91</v>
      </c>
      <c r="B41" s="23" t="s">
        <v>92</v>
      </c>
      <c r="C41" s="23" t="s">
        <v>93</v>
      </c>
      <c r="D41" s="23" t="s">
        <v>94</v>
      </c>
      <c r="E41" s="23" t="s">
        <v>95</v>
      </c>
    </row>
    <row r="42" spans="1:5">
      <c r="A42" s="20" t="s">
        <v>208</v>
      </c>
      <c r="B42" s="4" t="s">
        <v>217</v>
      </c>
      <c r="C42" s="4" t="s">
        <v>157</v>
      </c>
      <c r="D42" s="4" t="s">
        <v>554</v>
      </c>
      <c r="E42" s="24" t="s">
        <v>555</v>
      </c>
    </row>
    <row r="43" spans="1:5">
      <c r="A43" s="20" t="s">
        <v>537</v>
      </c>
      <c r="B43" s="4" t="s">
        <v>112</v>
      </c>
      <c r="C43" s="4" t="s">
        <v>97</v>
      </c>
      <c r="D43" s="4" t="s">
        <v>495</v>
      </c>
      <c r="E43" s="24" t="s">
        <v>556</v>
      </c>
    </row>
    <row r="44" spans="1:5">
      <c r="A44" s="20" t="s">
        <v>543</v>
      </c>
      <c r="B44" s="4" t="s">
        <v>194</v>
      </c>
      <c r="C44" s="4" t="s">
        <v>97</v>
      </c>
      <c r="D44" s="4" t="s">
        <v>230</v>
      </c>
      <c r="E44" s="24" t="s">
        <v>557</v>
      </c>
    </row>
    <row r="45" spans="1:5">
      <c r="A45" s="20" t="s">
        <v>531</v>
      </c>
      <c r="B45" s="4" t="s">
        <v>112</v>
      </c>
      <c r="C45" s="4" t="s">
        <v>108</v>
      </c>
      <c r="D45" s="4" t="s">
        <v>229</v>
      </c>
      <c r="E45" s="24" t="s">
        <v>558</v>
      </c>
    </row>
    <row r="50" spans="1:3" ht="18">
      <c r="A50" s="12" t="s">
        <v>116</v>
      </c>
      <c r="B50" s="12"/>
    </row>
    <row r="51" spans="1:3" ht="14">
      <c r="A51" s="23" t="s">
        <v>117</v>
      </c>
      <c r="B51" s="23" t="s">
        <v>118</v>
      </c>
      <c r="C51" s="23" t="s">
        <v>119</v>
      </c>
    </row>
    <row r="52" spans="1:3">
      <c r="A52" s="4" t="s">
        <v>16</v>
      </c>
      <c r="B52" s="4" t="s">
        <v>197</v>
      </c>
      <c r="C52" s="4" t="s">
        <v>559</v>
      </c>
    </row>
    <row r="53" spans="1:3">
      <c r="A53" s="4" t="s">
        <v>32</v>
      </c>
      <c r="B53" s="4" t="s">
        <v>120</v>
      </c>
      <c r="C53" s="4" t="s">
        <v>560</v>
      </c>
    </row>
    <row r="54" spans="1:3">
      <c r="A54" s="4" t="s">
        <v>58</v>
      </c>
      <c r="B54" s="4" t="s">
        <v>122</v>
      </c>
      <c r="C54" s="4" t="s">
        <v>561</v>
      </c>
    </row>
  </sheetData>
  <mergeCells count="16">
    <mergeCell ref="A16:L16"/>
    <mergeCell ref="A19:L19"/>
    <mergeCell ref="K3:K4"/>
    <mergeCell ref="L3:L4"/>
    <mergeCell ref="M3:M4"/>
    <mergeCell ref="A5:L5"/>
    <mergeCell ref="A8:L8"/>
    <mergeCell ref="A11:L11"/>
    <mergeCell ref="A1:M2"/>
    <mergeCell ref="A3:A4"/>
    <mergeCell ref="B3:B4"/>
    <mergeCell ref="C3:C4"/>
    <mergeCell ref="D3:D4"/>
    <mergeCell ref="E3:E4"/>
    <mergeCell ref="F3:F4"/>
    <mergeCell ref="G3:J3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M69"/>
  <sheetViews>
    <sheetView workbookViewId="0">
      <selection activeCell="H32" sqref="H32"/>
    </sheetView>
  </sheetViews>
  <sheetFormatPr baseColWidth="10" defaultColWidth="9.1640625" defaultRowHeight="13"/>
  <cols>
    <col min="1" max="1" width="31.83203125" style="4" bestFit="1" customWidth="1"/>
    <col min="2" max="2" width="28.5" style="4" bestFit="1" customWidth="1"/>
    <col min="3" max="3" width="64.83203125" style="4" bestFit="1" customWidth="1"/>
    <col min="4" max="4" width="9.33203125" style="4" bestFit="1" customWidth="1"/>
    <col min="5" max="5" width="22.6640625" style="4" bestFit="1" customWidth="1"/>
    <col min="6" max="6" width="34.5" style="4" bestFit="1" customWidth="1"/>
    <col min="7" max="7" width="4.5" style="3" bestFit="1" customWidth="1"/>
    <col min="8" max="9" width="5.5" style="3" bestFit="1" customWidth="1"/>
    <col min="10" max="10" width="4.83203125" style="3" bestFit="1" customWidth="1"/>
    <col min="11" max="11" width="7.83203125" style="4" bestFit="1" customWidth="1"/>
    <col min="12" max="12" width="7.5" style="3" bestFit="1" customWidth="1"/>
    <col min="13" max="13" width="16.5" style="4" bestFit="1" customWidth="1"/>
    <col min="14" max="16384" width="9.1640625" style="3"/>
  </cols>
  <sheetData>
    <row r="1" spans="1:13" s="2" customFormat="1" ht="29" customHeight="1">
      <c r="A1" s="47" t="s">
        <v>460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7"/>
    </row>
    <row r="2" spans="1:13" s="2" customFormat="1" ht="62" customHeight="1" thickBot="1">
      <c r="A2" s="38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40"/>
    </row>
    <row r="3" spans="1:13" s="1" customFormat="1" ht="12.75" customHeight="1">
      <c r="A3" s="41" t="s">
        <v>0</v>
      </c>
      <c r="B3" s="43" t="s">
        <v>623</v>
      </c>
      <c r="C3" s="43" t="s">
        <v>6</v>
      </c>
      <c r="D3" s="45" t="s">
        <v>624</v>
      </c>
      <c r="E3" s="45" t="s">
        <v>4</v>
      </c>
      <c r="F3" s="45" t="s">
        <v>7</v>
      </c>
      <c r="G3" s="45" t="s">
        <v>461</v>
      </c>
      <c r="H3" s="45"/>
      <c r="I3" s="45"/>
      <c r="J3" s="45"/>
      <c r="K3" s="45" t="s">
        <v>200</v>
      </c>
      <c r="L3" s="45" t="s">
        <v>3</v>
      </c>
      <c r="M3" s="33" t="s">
        <v>2</v>
      </c>
    </row>
    <row r="4" spans="1:13" s="1" customFormat="1" ht="21" customHeight="1" thickBot="1">
      <c r="A4" s="42"/>
      <c r="B4" s="44"/>
      <c r="C4" s="44"/>
      <c r="D4" s="44"/>
      <c r="E4" s="44"/>
      <c r="F4" s="44"/>
      <c r="G4" s="7">
        <v>1</v>
      </c>
      <c r="H4" s="7">
        <v>2</v>
      </c>
      <c r="I4" s="7">
        <v>3</v>
      </c>
      <c r="J4" s="7" t="s">
        <v>5</v>
      </c>
      <c r="K4" s="44"/>
      <c r="L4" s="44"/>
      <c r="M4" s="34"/>
    </row>
    <row r="5" spans="1:13" ht="16">
      <c r="A5" s="48" t="s">
        <v>224</v>
      </c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</row>
    <row r="6" spans="1:13">
      <c r="A6" s="13" t="s">
        <v>233</v>
      </c>
      <c r="B6" s="13" t="s">
        <v>234</v>
      </c>
      <c r="C6" s="13" t="s">
        <v>235</v>
      </c>
      <c r="D6" s="13" t="s">
        <v>628</v>
      </c>
      <c r="E6" s="13" t="s">
        <v>236</v>
      </c>
      <c r="F6" s="13" t="s">
        <v>237</v>
      </c>
      <c r="G6" s="14" t="s">
        <v>462</v>
      </c>
      <c r="H6" s="14" t="s">
        <v>328</v>
      </c>
      <c r="I6" s="14" t="s">
        <v>463</v>
      </c>
      <c r="J6" s="15"/>
      <c r="K6" s="13" t="str">
        <f>"37,5"</f>
        <v>37,5</v>
      </c>
      <c r="L6" s="14" t="str">
        <f>"37,4904"</f>
        <v>37,4904</v>
      </c>
      <c r="M6" s="13" t="s">
        <v>239</v>
      </c>
    </row>
    <row r="7" spans="1:13">
      <c r="A7" s="25" t="s">
        <v>465</v>
      </c>
      <c r="B7" s="25" t="s">
        <v>466</v>
      </c>
      <c r="C7" s="25" t="s">
        <v>467</v>
      </c>
      <c r="D7" s="25" t="s">
        <v>625</v>
      </c>
      <c r="E7" s="25" t="s">
        <v>84</v>
      </c>
      <c r="F7" s="25" t="s">
        <v>468</v>
      </c>
      <c r="G7" s="27" t="s">
        <v>469</v>
      </c>
      <c r="H7" s="27" t="s">
        <v>238</v>
      </c>
      <c r="I7" s="27" t="s">
        <v>230</v>
      </c>
      <c r="J7" s="26"/>
      <c r="K7" s="25" t="str">
        <f>"65,0"</f>
        <v>65,0</v>
      </c>
      <c r="L7" s="27" t="str">
        <f>"53,1050"</f>
        <v>53,1050</v>
      </c>
      <c r="M7" s="25" t="s">
        <v>134</v>
      </c>
    </row>
    <row r="8" spans="1:13">
      <c r="A8" s="16" t="s">
        <v>470</v>
      </c>
      <c r="B8" s="16" t="s">
        <v>240</v>
      </c>
      <c r="C8" s="16" t="s">
        <v>235</v>
      </c>
      <c r="D8" s="16" t="s">
        <v>625</v>
      </c>
      <c r="E8" s="16" t="s">
        <v>236</v>
      </c>
      <c r="F8" s="16" t="s">
        <v>237</v>
      </c>
      <c r="G8" s="17" t="s">
        <v>462</v>
      </c>
      <c r="H8" s="17" t="s">
        <v>328</v>
      </c>
      <c r="I8" s="17" t="s">
        <v>463</v>
      </c>
      <c r="J8" s="18"/>
      <c r="K8" s="16" t="str">
        <f>"37,5"</f>
        <v>37,5</v>
      </c>
      <c r="L8" s="17" t="str">
        <f>"30,4800"</f>
        <v>30,4800</v>
      </c>
      <c r="M8" s="16" t="s">
        <v>239</v>
      </c>
    </row>
    <row r="10" spans="1:13" ht="16">
      <c r="A10" s="48" t="s">
        <v>168</v>
      </c>
      <c r="B10" s="48"/>
      <c r="C10" s="48"/>
      <c r="D10" s="48"/>
      <c r="E10" s="48"/>
      <c r="F10" s="48"/>
      <c r="G10" s="48"/>
      <c r="H10" s="48"/>
      <c r="I10" s="48"/>
      <c r="J10" s="48"/>
      <c r="K10" s="48"/>
      <c r="L10" s="48"/>
    </row>
    <row r="11" spans="1:13">
      <c r="A11" s="13" t="s">
        <v>472</v>
      </c>
      <c r="B11" s="13" t="s">
        <v>473</v>
      </c>
      <c r="C11" s="13" t="s">
        <v>474</v>
      </c>
      <c r="D11" s="13" t="s">
        <v>631</v>
      </c>
      <c r="E11" s="13" t="s">
        <v>16</v>
      </c>
      <c r="F11" s="13" t="s">
        <v>130</v>
      </c>
      <c r="G11" s="15" t="s">
        <v>475</v>
      </c>
      <c r="H11" s="14" t="s">
        <v>475</v>
      </c>
      <c r="I11" s="15" t="s">
        <v>476</v>
      </c>
      <c r="J11" s="15"/>
      <c r="K11" s="13" t="str">
        <f>"40,0"</f>
        <v>40,0</v>
      </c>
      <c r="L11" s="14" t="str">
        <f>"33,3892"</f>
        <v>33,3892</v>
      </c>
      <c r="M11" s="13" t="s">
        <v>477</v>
      </c>
    </row>
    <row r="13" spans="1:13" ht="16">
      <c r="A13" s="48" t="s">
        <v>27</v>
      </c>
      <c r="B13" s="48"/>
      <c r="C13" s="48"/>
      <c r="D13" s="48"/>
      <c r="E13" s="48"/>
      <c r="F13" s="48"/>
      <c r="G13" s="48"/>
      <c r="H13" s="48"/>
      <c r="I13" s="48"/>
      <c r="J13" s="48"/>
      <c r="K13" s="48"/>
      <c r="L13" s="48"/>
    </row>
    <row r="14" spans="1:13">
      <c r="A14" s="13" t="s">
        <v>479</v>
      </c>
      <c r="B14" s="13" t="s">
        <v>480</v>
      </c>
      <c r="C14" s="13" t="s">
        <v>481</v>
      </c>
      <c r="D14" s="13" t="s">
        <v>626</v>
      </c>
      <c r="E14" s="13" t="s">
        <v>482</v>
      </c>
      <c r="F14" s="13" t="s">
        <v>130</v>
      </c>
      <c r="G14" s="15" t="s">
        <v>483</v>
      </c>
      <c r="H14" s="14" t="s">
        <v>483</v>
      </c>
      <c r="I14" s="14" t="s">
        <v>238</v>
      </c>
      <c r="J14" s="15"/>
      <c r="K14" s="13" t="str">
        <f>"62,5"</f>
        <v>62,5</v>
      </c>
      <c r="L14" s="14" t="str">
        <f>"43,7771"</f>
        <v>43,7771</v>
      </c>
      <c r="M14" s="13" t="s">
        <v>484</v>
      </c>
    </row>
    <row r="15" spans="1:13">
      <c r="A15" s="25" t="s">
        <v>486</v>
      </c>
      <c r="B15" s="25" t="s">
        <v>487</v>
      </c>
      <c r="C15" s="25" t="s">
        <v>456</v>
      </c>
      <c r="D15" s="25" t="s">
        <v>626</v>
      </c>
      <c r="E15" s="25" t="s">
        <v>32</v>
      </c>
      <c r="F15" s="25" t="s">
        <v>33</v>
      </c>
      <c r="G15" s="27" t="s">
        <v>483</v>
      </c>
      <c r="H15" s="27" t="s">
        <v>229</v>
      </c>
      <c r="I15" s="27" t="s">
        <v>238</v>
      </c>
      <c r="J15" s="26"/>
      <c r="K15" s="25" t="str">
        <f>"62,5"</f>
        <v>62,5</v>
      </c>
      <c r="L15" s="27" t="str">
        <f>"41,6187"</f>
        <v>41,6187</v>
      </c>
      <c r="M15" s="25" t="s">
        <v>40</v>
      </c>
    </row>
    <row r="16" spans="1:13">
      <c r="A16" s="25" t="s">
        <v>29</v>
      </c>
      <c r="B16" s="25" t="s">
        <v>30</v>
      </c>
      <c r="C16" s="25" t="s">
        <v>31</v>
      </c>
      <c r="D16" s="25" t="s">
        <v>625</v>
      </c>
      <c r="E16" s="25" t="s">
        <v>32</v>
      </c>
      <c r="F16" s="25" t="s">
        <v>33</v>
      </c>
      <c r="G16" s="27" t="s">
        <v>469</v>
      </c>
      <c r="H16" s="27" t="s">
        <v>238</v>
      </c>
      <c r="I16" s="27" t="s">
        <v>230</v>
      </c>
      <c r="J16" s="26"/>
      <c r="K16" s="25" t="str">
        <f>"65,0"</f>
        <v>65,0</v>
      </c>
      <c r="L16" s="27" t="str">
        <f>"43,4655"</f>
        <v>43,4655</v>
      </c>
      <c r="M16" s="25" t="s">
        <v>40</v>
      </c>
    </row>
    <row r="17" spans="1:13">
      <c r="A17" s="16" t="s">
        <v>489</v>
      </c>
      <c r="B17" s="16" t="s">
        <v>490</v>
      </c>
      <c r="C17" s="16" t="s">
        <v>247</v>
      </c>
      <c r="D17" s="16" t="s">
        <v>625</v>
      </c>
      <c r="E17" s="16" t="s">
        <v>32</v>
      </c>
      <c r="F17" s="16" t="s">
        <v>33</v>
      </c>
      <c r="G17" s="18"/>
      <c r="H17" s="17" t="s">
        <v>483</v>
      </c>
      <c r="I17" s="18" t="s">
        <v>469</v>
      </c>
      <c r="J17" s="18"/>
      <c r="K17" s="16" t="str">
        <f>"55,0"</f>
        <v>55,0</v>
      </c>
      <c r="L17" s="17" t="str">
        <f>"36,5475"</f>
        <v>36,5475</v>
      </c>
      <c r="M17" s="16" t="s">
        <v>319</v>
      </c>
    </row>
    <row r="19" spans="1:13" ht="16">
      <c r="A19" s="48" t="s">
        <v>41</v>
      </c>
      <c r="B19" s="48"/>
      <c r="C19" s="48"/>
      <c r="D19" s="48"/>
      <c r="E19" s="48"/>
      <c r="F19" s="48"/>
      <c r="G19" s="48"/>
      <c r="H19" s="48"/>
      <c r="I19" s="48"/>
      <c r="J19" s="48"/>
      <c r="K19" s="48"/>
      <c r="L19" s="48"/>
    </row>
    <row r="20" spans="1:13">
      <c r="A20" s="13" t="s">
        <v>492</v>
      </c>
      <c r="B20" s="13" t="s">
        <v>493</v>
      </c>
      <c r="C20" s="13" t="s">
        <v>494</v>
      </c>
      <c r="D20" s="13" t="s">
        <v>625</v>
      </c>
      <c r="E20" s="13" t="s">
        <v>32</v>
      </c>
      <c r="F20" s="13" t="s">
        <v>33</v>
      </c>
      <c r="G20" s="14" t="s">
        <v>495</v>
      </c>
      <c r="H20" s="14" t="s">
        <v>62</v>
      </c>
      <c r="I20" s="14" t="s">
        <v>458</v>
      </c>
      <c r="J20" s="15" t="s">
        <v>63</v>
      </c>
      <c r="K20" s="13" t="str">
        <f>"77,5"</f>
        <v>77,5</v>
      </c>
      <c r="L20" s="14" t="str">
        <f>"48,1973"</f>
        <v>48,1973</v>
      </c>
      <c r="M20" s="13" t="s">
        <v>496</v>
      </c>
    </row>
    <row r="21" spans="1:13">
      <c r="A21" s="25" t="s">
        <v>498</v>
      </c>
      <c r="B21" s="25" t="s">
        <v>499</v>
      </c>
      <c r="C21" s="25" t="s">
        <v>500</v>
      </c>
      <c r="D21" s="25" t="s">
        <v>625</v>
      </c>
      <c r="E21" s="25" t="s">
        <v>84</v>
      </c>
      <c r="F21" s="25" t="s">
        <v>266</v>
      </c>
      <c r="G21" s="27" t="s">
        <v>173</v>
      </c>
      <c r="H21" s="27" t="s">
        <v>483</v>
      </c>
      <c r="I21" s="27" t="s">
        <v>229</v>
      </c>
      <c r="J21" s="26"/>
      <c r="K21" s="25" t="str">
        <f>"60,0"</f>
        <v>60,0</v>
      </c>
      <c r="L21" s="27" t="str">
        <f>"37,7040"</f>
        <v>37,7040</v>
      </c>
      <c r="M21" s="25" t="s">
        <v>501</v>
      </c>
    </row>
    <row r="23" spans="1:13" ht="16">
      <c r="A23" s="48" t="s">
        <v>11</v>
      </c>
      <c r="B23" s="48"/>
      <c r="C23" s="48"/>
      <c r="D23" s="48"/>
      <c r="E23" s="48"/>
      <c r="F23" s="48"/>
      <c r="G23" s="48"/>
      <c r="H23" s="48"/>
      <c r="I23" s="48"/>
      <c r="J23" s="48"/>
      <c r="K23" s="48"/>
      <c r="L23" s="48"/>
    </row>
    <row r="24" spans="1:13">
      <c r="A24" s="8" t="s">
        <v>503</v>
      </c>
      <c r="B24" s="8" t="s">
        <v>504</v>
      </c>
      <c r="C24" s="8" t="s">
        <v>505</v>
      </c>
      <c r="D24" s="8" t="s">
        <v>625</v>
      </c>
      <c r="E24" s="8" t="s">
        <v>58</v>
      </c>
      <c r="F24" s="8" t="s">
        <v>130</v>
      </c>
      <c r="G24" s="9" t="s">
        <v>62</v>
      </c>
      <c r="H24" s="10" t="s">
        <v>457</v>
      </c>
      <c r="I24" s="10" t="s">
        <v>458</v>
      </c>
      <c r="J24" s="9"/>
      <c r="K24" s="8" t="str">
        <f>"77,5"</f>
        <v>77,5</v>
      </c>
      <c r="L24" s="10" t="str">
        <f>"42,4623"</f>
        <v>42,4623</v>
      </c>
      <c r="M24" s="8" t="s">
        <v>134</v>
      </c>
    </row>
    <row r="26" spans="1:13" ht="16">
      <c r="A26" s="48" t="s">
        <v>211</v>
      </c>
      <c r="B26" s="48"/>
      <c r="C26" s="48"/>
      <c r="D26" s="48"/>
      <c r="E26" s="48"/>
      <c r="F26" s="48"/>
      <c r="G26" s="48"/>
      <c r="H26" s="48"/>
      <c r="I26" s="48"/>
      <c r="J26" s="48"/>
      <c r="K26" s="48"/>
      <c r="L26" s="48"/>
    </row>
    <row r="27" spans="1:13">
      <c r="A27" s="8" t="s">
        <v>280</v>
      </c>
      <c r="B27" s="8" t="s">
        <v>281</v>
      </c>
      <c r="C27" s="8" t="s">
        <v>282</v>
      </c>
      <c r="D27" s="8" t="s">
        <v>631</v>
      </c>
      <c r="E27" s="8" t="s">
        <v>236</v>
      </c>
      <c r="F27" s="8" t="s">
        <v>237</v>
      </c>
      <c r="G27" s="9" t="s">
        <v>483</v>
      </c>
      <c r="H27" s="10" t="s">
        <v>483</v>
      </c>
      <c r="I27" s="9" t="s">
        <v>229</v>
      </c>
      <c r="J27" s="9"/>
      <c r="K27" s="8" t="str">
        <f>"55,0"</f>
        <v>55,0</v>
      </c>
      <c r="L27" s="10" t="str">
        <f>"32,4672"</f>
        <v>32,4672</v>
      </c>
      <c r="M27" s="8" t="s">
        <v>239</v>
      </c>
    </row>
    <row r="29" spans="1:13" ht="16">
      <c r="D29" s="3"/>
      <c r="E29" s="11"/>
    </row>
    <row r="30" spans="1:13" ht="16">
      <c r="C30" s="11" t="s">
        <v>602</v>
      </c>
    </row>
    <row r="31" spans="1:13" ht="16">
      <c r="C31" s="11" t="s">
        <v>603</v>
      </c>
      <c r="E31" s="11"/>
    </row>
    <row r="32" spans="1:13" ht="16">
      <c r="C32" s="11" t="s">
        <v>604</v>
      </c>
      <c r="E32" s="11"/>
    </row>
    <row r="33" spans="1:5" ht="16">
      <c r="C33" s="11" t="s">
        <v>605</v>
      </c>
      <c r="E33" s="11"/>
    </row>
    <row r="34" spans="1:5" ht="16">
      <c r="C34" s="11" t="s">
        <v>609</v>
      </c>
      <c r="E34" s="11"/>
    </row>
    <row r="35" spans="1:5" ht="16">
      <c r="E35" s="11"/>
    </row>
    <row r="37" spans="1:5" ht="18">
      <c r="A37" s="12" t="s">
        <v>25</v>
      </c>
      <c r="B37" s="12"/>
    </row>
    <row r="38" spans="1:5" ht="16">
      <c r="A38" s="19" t="s">
        <v>89</v>
      </c>
      <c r="B38" s="19"/>
    </row>
    <row r="39" spans="1:5" ht="14">
      <c r="A39" s="21"/>
      <c r="B39" s="22" t="s">
        <v>90</v>
      </c>
    </row>
    <row r="40" spans="1:5" ht="14">
      <c r="A40" s="23" t="s">
        <v>91</v>
      </c>
      <c r="B40" s="23" t="s">
        <v>92</v>
      </c>
      <c r="C40" s="23" t="s">
        <v>93</v>
      </c>
      <c r="D40" s="23" t="s">
        <v>94</v>
      </c>
      <c r="E40" s="23" t="s">
        <v>95</v>
      </c>
    </row>
    <row r="41" spans="1:5">
      <c r="A41" s="20" t="s">
        <v>232</v>
      </c>
      <c r="B41" s="4" t="s">
        <v>300</v>
      </c>
      <c r="C41" s="4" t="s">
        <v>298</v>
      </c>
      <c r="D41" s="4" t="s">
        <v>463</v>
      </c>
      <c r="E41" s="24" t="s">
        <v>506</v>
      </c>
    </row>
    <row r="42" spans="1:5">
      <c r="A42" s="20" t="s">
        <v>471</v>
      </c>
      <c r="B42" s="4" t="s">
        <v>96</v>
      </c>
      <c r="C42" s="4" t="s">
        <v>191</v>
      </c>
      <c r="D42" s="4" t="s">
        <v>475</v>
      </c>
      <c r="E42" s="24" t="s">
        <v>507</v>
      </c>
    </row>
    <row r="43" spans="1:5">
      <c r="A43" s="20" t="s">
        <v>279</v>
      </c>
      <c r="B43" s="4" t="s">
        <v>96</v>
      </c>
      <c r="C43" s="4" t="s">
        <v>219</v>
      </c>
      <c r="D43" s="4" t="s">
        <v>483</v>
      </c>
      <c r="E43" s="24" t="s">
        <v>508</v>
      </c>
    </row>
    <row r="45" spans="1:5" ht="14">
      <c r="A45" s="21"/>
      <c r="B45" s="22" t="s">
        <v>100</v>
      </c>
    </row>
    <row r="46" spans="1:5" ht="14">
      <c r="A46" s="23" t="s">
        <v>91</v>
      </c>
      <c r="B46" s="23" t="s">
        <v>92</v>
      </c>
      <c r="C46" s="23" t="s">
        <v>93</v>
      </c>
      <c r="D46" s="23" t="s">
        <v>94</v>
      </c>
      <c r="E46" s="23" t="s">
        <v>95</v>
      </c>
    </row>
    <row r="47" spans="1:5">
      <c r="A47" s="20" t="s">
        <v>478</v>
      </c>
      <c r="B47" s="4" t="s">
        <v>101</v>
      </c>
      <c r="C47" s="4" t="s">
        <v>105</v>
      </c>
      <c r="D47" s="4" t="s">
        <v>238</v>
      </c>
      <c r="E47" s="24" t="s">
        <v>509</v>
      </c>
    </row>
    <row r="48" spans="1:5">
      <c r="A48" s="20" t="s">
        <v>485</v>
      </c>
      <c r="B48" s="4" t="s">
        <v>101</v>
      </c>
      <c r="C48" s="4" t="s">
        <v>105</v>
      </c>
      <c r="D48" s="4" t="s">
        <v>238</v>
      </c>
      <c r="E48" s="24" t="s">
        <v>510</v>
      </c>
    </row>
    <row r="50" spans="1:5" ht="14">
      <c r="A50" s="21"/>
      <c r="B50" s="22" t="s">
        <v>104</v>
      </c>
    </row>
    <row r="51" spans="1:5" ht="14">
      <c r="A51" s="23" t="s">
        <v>91</v>
      </c>
      <c r="B51" s="23" t="s">
        <v>92</v>
      </c>
      <c r="C51" s="23" t="s">
        <v>93</v>
      </c>
      <c r="D51" s="23" t="s">
        <v>94</v>
      </c>
      <c r="E51" s="23" t="s">
        <v>95</v>
      </c>
    </row>
    <row r="52" spans="1:5">
      <c r="A52" s="20" t="s">
        <v>464</v>
      </c>
      <c r="B52" s="4" t="s">
        <v>104</v>
      </c>
      <c r="C52" s="4" t="s">
        <v>298</v>
      </c>
      <c r="D52" s="4" t="s">
        <v>230</v>
      </c>
      <c r="E52" s="24" t="s">
        <v>511</v>
      </c>
    </row>
    <row r="53" spans="1:5">
      <c r="A53" s="20" t="s">
        <v>491</v>
      </c>
      <c r="B53" s="4" t="s">
        <v>104</v>
      </c>
      <c r="C53" s="4" t="s">
        <v>108</v>
      </c>
      <c r="D53" s="4" t="s">
        <v>458</v>
      </c>
      <c r="E53" s="24" t="s">
        <v>512</v>
      </c>
    </row>
    <row r="54" spans="1:5">
      <c r="A54" s="20" t="s">
        <v>28</v>
      </c>
      <c r="B54" s="4" t="s">
        <v>104</v>
      </c>
      <c r="C54" s="4" t="s">
        <v>105</v>
      </c>
      <c r="D54" s="4" t="s">
        <v>230</v>
      </c>
      <c r="E54" s="24" t="s">
        <v>513</v>
      </c>
    </row>
    <row r="55" spans="1:5">
      <c r="A55" s="20" t="s">
        <v>502</v>
      </c>
      <c r="B55" s="4" t="s">
        <v>104</v>
      </c>
      <c r="C55" s="4" t="s">
        <v>157</v>
      </c>
      <c r="D55" s="4" t="s">
        <v>458</v>
      </c>
      <c r="E55" s="24" t="s">
        <v>514</v>
      </c>
    </row>
    <row r="56" spans="1:5">
      <c r="A56" s="20" t="s">
        <v>497</v>
      </c>
      <c r="B56" s="4" t="s">
        <v>104</v>
      </c>
      <c r="C56" s="4" t="s">
        <v>108</v>
      </c>
      <c r="D56" s="4" t="s">
        <v>229</v>
      </c>
      <c r="E56" s="24" t="s">
        <v>515</v>
      </c>
    </row>
    <row r="57" spans="1:5">
      <c r="A57" s="20" t="s">
        <v>488</v>
      </c>
      <c r="B57" s="4" t="s">
        <v>104</v>
      </c>
      <c r="C57" s="4" t="s">
        <v>105</v>
      </c>
      <c r="D57" s="4" t="s">
        <v>483</v>
      </c>
      <c r="E57" s="24" t="s">
        <v>516</v>
      </c>
    </row>
    <row r="58" spans="1:5">
      <c r="A58" s="20" t="s">
        <v>232</v>
      </c>
      <c r="B58" s="4" t="s">
        <v>104</v>
      </c>
      <c r="C58" s="4" t="s">
        <v>298</v>
      </c>
      <c r="D58" s="4" t="s">
        <v>463</v>
      </c>
      <c r="E58" s="24" t="s">
        <v>517</v>
      </c>
    </row>
    <row r="63" spans="1:5" ht="18">
      <c r="A63" s="12" t="s">
        <v>116</v>
      </c>
      <c r="B63" s="12"/>
    </row>
    <row r="64" spans="1:5" ht="14">
      <c r="A64" s="23" t="s">
        <v>117</v>
      </c>
      <c r="B64" s="23" t="s">
        <v>118</v>
      </c>
      <c r="C64" s="23" t="s">
        <v>119</v>
      </c>
    </row>
    <row r="65" spans="1:3">
      <c r="A65" s="4" t="s">
        <v>32</v>
      </c>
      <c r="B65" s="4" t="s">
        <v>518</v>
      </c>
      <c r="C65" s="4" t="s">
        <v>519</v>
      </c>
    </row>
    <row r="66" spans="1:3">
      <c r="A66" s="4" t="s">
        <v>236</v>
      </c>
      <c r="B66" s="4" t="s">
        <v>520</v>
      </c>
      <c r="C66" s="4" t="s">
        <v>318</v>
      </c>
    </row>
    <row r="67" spans="1:3">
      <c r="A67" s="4" t="s">
        <v>482</v>
      </c>
      <c r="B67" s="4" t="s">
        <v>122</v>
      </c>
      <c r="C67" s="4" t="s">
        <v>521</v>
      </c>
    </row>
    <row r="68" spans="1:3">
      <c r="A68" s="4" t="s">
        <v>58</v>
      </c>
      <c r="B68" s="4" t="s">
        <v>122</v>
      </c>
      <c r="C68" s="4" t="s">
        <v>522</v>
      </c>
    </row>
    <row r="69" spans="1:3">
      <c r="A69" s="4" t="s">
        <v>16</v>
      </c>
      <c r="B69" s="4" t="s">
        <v>122</v>
      </c>
      <c r="C69" s="4" t="s">
        <v>523</v>
      </c>
    </row>
  </sheetData>
  <mergeCells count="17">
    <mergeCell ref="A10:L10"/>
    <mergeCell ref="A13:L13"/>
    <mergeCell ref="A19:L19"/>
    <mergeCell ref="A23:L23"/>
    <mergeCell ref="A26:L26"/>
    <mergeCell ref="A5:L5"/>
    <mergeCell ref="A1:M2"/>
    <mergeCell ref="A3:A4"/>
    <mergeCell ref="B3:B4"/>
    <mergeCell ref="C3:C4"/>
    <mergeCell ref="D3:D4"/>
    <mergeCell ref="E3:E4"/>
    <mergeCell ref="F3:F4"/>
    <mergeCell ref="G3:J3"/>
    <mergeCell ref="K3:K4"/>
    <mergeCell ref="L3:L4"/>
    <mergeCell ref="M3:M4"/>
  </mergeCells>
  <pageMargins left="0.70866141732283472" right="0.70866141732283472" top="0.74803149606299213" bottom="0.74803149606299213" header="0.31496062992125984" footer="0.31496062992125984"/>
  <pageSetup paperSize="9" scale="44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M50"/>
  <sheetViews>
    <sheetView workbookViewId="0">
      <selection activeCell="E3" sqref="E3:E4"/>
    </sheetView>
  </sheetViews>
  <sheetFormatPr baseColWidth="10" defaultColWidth="9.1640625" defaultRowHeight="13"/>
  <cols>
    <col min="1" max="1" width="31.83203125" style="4" bestFit="1" customWidth="1"/>
    <col min="2" max="2" width="28.5" style="4" bestFit="1" customWidth="1"/>
    <col min="3" max="3" width="51.1640625" style="4" bestFit="1" customWidth="1"/>
    <col min="4" max="4" width="9.33203125" style="4" bestFit="1" customWidth="1"/>
    <col min="5" max="5" width="22.6640625" style="4" bestFit="1" customWidth="1"/>
    <col min="6" max="6" width="32.1640625" style="4" bestFit="1" customWidth="1"/>
    <col min="7" max="10" width="5.5" style="3" bestFit="1" customWidth="1"/>
    <col min="11" max="11" width="7.83203125" style="4" bestFit="1" customWidth="1"/>
    <col min="12" max="12" width="8.5" style="3" bestFit="1" customWidth="1"/>
    <col min="13" max="13" width="18.5" style="4" bestFit="1" customWidth="1"/>
    <col min="14" max="16384" width="9.1640625" style="3"/>
  </cols>
  <sheetData>
    <row r="1" spans="1:13" s="2" customFormat="1" ht="29" customHeight="1">
      <c r="A1" s="47" t="s">
        <v>425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7"/>
    </row>
    <row r="2" spans="1:13" s="2" customFormat="1" ht="62" customHeight="1" thickBot="1">
      <c r="A2" s="38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40"/>
    </row>
    <row r="3" spans="1:13" s="1" customFormat="1" ht="12.75" customHeight="1">
      <c r="A3" s="41" t="s">
        <v>0</v>
      </c>
      <c r="B3" s="43" t="s">
        <v>623</v>
      </c>
      <c r="C3" s="43" t="s">
        <v>6</v>
      </c>
      <c r="D3" s="45" t="s">
        <v>624</v>
      </c>
      <c r="E3" s="45"/>
      <c r="F3" s="45" t="s">
        <v>7</v>
      </c>
      <c r="G3" s="45" t="s">
        <v>10</v>
      </c>
      <c r="H3" s="45"/>
      <c r="I3" s="45"/>
      <c r="J3" s="45"/>
      <c r="K3" s="45" t="s">
        <v>200</v>
      </c>
      <c r="L3" s="45" t="s">
        <v>3</v>
      </c>
      <c r="M3" s="33" t="s">
        <v>2</v>
      </c>
    </row>
    <row r="4" spans="1:13" s="1" customFormat="1" ht="21" customHeight="1" thickBot="1">
      <c r="A4" s="42"/>
      <c r="B4" s="44"/>
      <c r="C4" s="44"/>
      <c r="D4" s="44"/>
      <c r="E4" s="44"/>
      <c r="F4" s="44"/>
      <c r="G4" s="7">
        <v>1</v>
      </c>
      <c r="H4" s="7">
        <v>2</v>
      </c>
      <c r="I4" s="7">
        <v>3</v>
      </c>
      <c r="J4" s="7" t="s">
        <v>5</v>
      </c>
      <c r="K4" s="44"/>
      <c r="L4" s="44"/>
      <c r="M4" s="34"/>
    </row>
    <row r="5" spans="1:13" ht="16">
      <c r="A5" s="46" t="s">
        <v>321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</row>
    <row r="6" spans="1:13">
      <c r="A6" s="8" t="s">
        <v>427</v>
      </c>
      <c r="B6" s="8" t="s">
        <v>428</v>
      </c>
      <c r="C6" s="8" t="s">
        <v>429</v>
      </c>
      <c r="D6" s="8" t="s">
        <v>632</v>
      </c>
      <c r="E6" s="8" t="s">
        <v>84</v>
      </c>
      <c r="F6" s="8" t="s">
        <v>373</v>
      </c>
      <c r="G6" s="10" t="s">
        <v>49</v>
      </c>
      <c r="H6" s="10" t="s">
        <v>60</v>
      </c>
      <c r="I6" s="10" t="s">
        <v>61</v>
      </c>
      <c r="J6" s="10" t="s">
        <v>37</v>
      </c>
      <c r="K6" s="8" t="str">
        <f>"127,5"</f>
        <v>127,5</v>
      </c>
      <c r="L6" s="10" t="str">
        <f>"225,1672"</f>
        <v>225,1672</v>
      </c>
      <c r="M6" s="8" t="s">
        <v>430</v>
      </c>
    </row>
    <row r="8" spans="1:13" ht="16">
      <c r="A8" s="48" t="s">
        <v>168</v>
      </c>
      <c r="B8" s="48"/>
      <c r="C8" s="48"/>
      <c r="D8" s="48"/>
      <c r="E8" s="48"/>
      <c r="F8" s="48"/>
      <c r="G8" s="48"/>
      <c r="H8" s="48"/>
      <c r="I8" s="48"/>
      <c r="J8" s="48"/>
      <c r="K8" s="48"/>
      <c r="L8" s="48"/>
    </row>
    <row r="9" spans="1:13">
      <c r="A9" s="8" t="s">
        <v>432</v>
      </c>
      <c r="B9" s="8" t="s">
        <v>433</v>
      </c>
      <c r="C9" s="8" t="s">
        <v>434</v>
      </c>
      <c r="D9" s="8" t="s">
        <v>625</v>
      </c>
      <c r="E9" s="8" t="s">
        <v>84</v>
      </c>
      <c r="F9" s="8" t="s">
        <v>435</v>
      </c>
      <c r="G9" s="10" t="s">
        <v>50</v>
      </c>
      <c r="H9" s="10" t="s">
        <v>74</v>
      </c>
      <c r="I9" s="9" t="s">
        <v>18</v>
      </c>
      <c r="J9" s="9"/>
      <c r="K9" s="8" t="str">
        <f>"205,0"</f>
        <v>205,0</v>
      </c>
      <c r="L9" s="10" t="str">
        <f>"157,2555"</f>
        <v>157,2555</v>
      </c>
      <c r="M9" s="8" t="s">
        <v>436</v>
      </c>
    </row>
    <row r="11" spans="1:13" ht="16">
      <c r="A11" s="48" t="s">
        <v>53</v>
      </c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48"/>
    </row>
    <row r="12" spans="1:13">
      <c r="A12" s="8" t="s">
        <v>438</v>
      </c>
      <c r="B12" s="8" t="s">
        <v>439</v>
      </c>
      <c r="C12" s="8" t="s">
        <v>440</v>
      </c>
      <c r="D12" s="8" t="s">
        <v>625</v>
      </c>
      <c r="E12" s="8" t="s">
        <v>84</v>
      </c>
      <c r="F12" s="8" t="s">
        <v>148</v>
      </c>
      <c r="G12" s="10" t="s">
        <v>23</v>
      </c>
      <c r="H12" s="10" t="s">
        <v>140</v>
      </c>
      <c r="I12" s="10" t="s">
        <v>149</v>
      </c>
      <c r="J12" s="9"/>
      <c r="K12" s="8" t="str">
        <f>"260,0"</f>
        <v>260,0</v>
      </c>
      <c r="L12" s="10" t="str">
        <f>"154,8560"</f>
        <v>154,8560</v>
      </c>
      <c r="M12" s="8" t="s">
        <v>134</v>
      </c>
    </row>
    <row r="14" spans="1:13" ht="16">
      <c r="A14" s="48" t="s">
        <v>11</v>
      </c>
      <c r="B14" s="48"/>
      <c r="C14" s="48"/>
      <c r="D14" s="48"/>
      <c r="E14" s="48"/>
      <c r="F14" s="48"/>
      <c r="G14" s="48"/>
      <c r="H14" s="48"/>
      <c r="I14" s="48"/>
      <c r="J14" s="48"/>
      <c r="K14" s="48"/>
      <c r="L14" s="48"/>
    </row>
    <row r="15" spans="1:13">
      <c r="A15" s="13" t="s">
        <v>441</v>
      </c>
      <c r="B15" s="13" t="s">
        <v>146</v>
      </c>
      <c r="C15" s="13" t="s">
        <v>147</v>
      </c>
      <c r="D15" s="13" t="s">
        <v>625</v>
      </c>
      <c r="E15" s="13" t="s">
        <v>84</v>
      </c>
      <c r="F15" s="13" t="s">
        <v>148</v>
      </c>
      <c r="G15" s="14" t="s">
        <v>141</v>
      </c>
      <c r="H15" s="14" t="s">
        <v>143</v>
      </c>
      <c r="I15" s="15"/>
      <c r="J15" s="15"/>
      <c r="K15" s="13" t="str">
        <f>"300,0"</f>
        <v>300,0</v>
      </c>
      <c r="L15" s="14" t="str">
        <f>"161,9400"</f>
        <v>161,9400</v>
      </c>
      <c r="M15" s="13" t="s">
        <v>151</v>
      </c>
    </row>
    <row r="16" spans="1:13">
      <c r="A16" s="25" t="s">
        <v>442</v>
      </c>
      <c r="B16" s="25" t="s">
        <v>137</v>
      </c>
      <c r="C16" s="25" t="s">
        <v>138</v>
      </c>
      <c r="D16" s="25" t="s">
        <v>625</v>
      </c>
      <c r="E16" s="25" t="s">
        <v>16</v>
      </c>
      <c r="F16" s="25" t="s">
        <v>139</v>
      </c>
      <c r="G16" s="27" t="s">
        <v>141</v>
      </c>
      <c r="H16" s="27" t="s">
        <v>142</v>
      </c>
      <c r="I16" s="26"/>
      <c r="J16" s="26"/>
      <c r="K16" s="25" t="str">
        <f>"290,0"</f>
        <v>290,0</v>
      </c>
      <c r="L16" s="27" t="str">
        <f>"155,5850"</f>
        <v>155,5850</v>
      </c>
      <c r="M16" s="25" t="s">
        <v>134</v>
      </c>
    </row>
    <row r="17" spans="1:13">
      <c r="A17" s="16" t="s">
        <v>209</v>
      </c>
      <c r="B17" s="16" t="s">
        <v>210</v>
      </c>
      <c r="C17" s="16" t="s">
        <v>138</v>
      </c>
      <c r="D17" s="16" t="s">
        <v>630</v>
      </c>
      <c r="E17" s="16" t="s">
        <v>16</v>
      </c>
      <c r="F17" s="16" t="s">
        <v>130</v>
      </c>
      <c r="G17" s="17" t="s">
        <v>50</v>
      </c>
      <c r="H17" s="17" t="s">
        <v>51</v>
      </c>
      <c r="I17" s="18"/>
      <c r="J17" s="18"/>
      <c r="K17" s="16" t="str">
        <f>"215,0"</f>
        <v>215,0</v>
      </c>
      <c r="L17" s="17" t="str">
        <f>"153,4122"</f>
        <v>153,4122</v>
      </c>
      <c r="M17" s="16" t="s">
        <v>134</v>
      </c>
    </row>
    <row r="19" spans="1:13" ht="16">
      <c r="A19" s="48" t="s">
        <v>211</v>
      </c>
      <c r="B19" s="48"/>
      <c r="C19" s="48"/>
      <c r="D19" s="48"/>
      <c r="E19" s="48"/>
      <c r="F19" s="48"/>
      <c r="G19" s="48"/>
      <c r="H19" s="48"/>
      <c r="I19" s="48"/>
      <c r="J19" s="48"/>
      <c r="K19" s="48"/>
      <c r="L19" s="48"/>
    </row>
    <row r="20" spans="1:13">
      <c r="A20" s="8" t="s">
        <v>338</v>
      </c>
      <c r="B20" s="8" t="s">
        <v>339</v>
      </c>
      <c r="C20" s="8" t="s">
        <v>340</v>
      </c>
      <c r="D20" s="8" t="s">
        <v>625</v>
      </c>
      <c r="E20" s="8" t="s">
        <v>16</v>
      </c>
      <c r="F20" s="8" t="s">
        <v>341</v>
      </c>
      <c r="G20" s="10" t="s">
        <v>443</v>
      </c>
      <c r="H20" s="10" t="s">
        <v>141</v>
      </c>
      <c r="I20" s="10" t="s">
        <v>444</v>
      </c>
      <c r="J20" s="9"/>
      <c r="K20" s="8" t="str">
        <f>"285,0"</f>
        <v>285,0</v>
      </c>
      <c r="L20" s="10" t="str">
        <f>"151,5060"</f>
        <v>151,5060</v>
      </c>
      <c r="M20" s="8" t="s">
        <v>342</v>
      </c>
    </row>
    <row r="22" spans="1:13" ht="16">
      <c r="E22" s="11"/>
    </row>
    <row r="23" spans="1:13" ht="16">
      <c r="E23" s="11" t="s">
        <v>602</v>
      </c>
    </row>
    <row r="24" spans="1:13" ht="16">
      <c r="E24" s="11" t="s">
        <v>603</v>
      </c>
    </row>
    <row r="25" spans="1:13" ht="16">
      <c r="E25" s="11" t="s">
        <v>604</v>
      </c>
    </row>
    <row r="26" spans="1:13" ht="16">
      <c r="E26" s="11" t="s">
        <v>605</v>
      </c>
    </row>
    <row r="27" spans="1:13" ht="16">
      <c r="E27" s="11" t="s">
        <v>609</v>
      </c>
    </row>
    <row r="28" spans="1:13" ht="16">
      <c r="E28" s="11"/>
    </row>
    <row r="30" spans="1:13" ht="18">
      <c r="A30" s="12" t="s">
        <v>25</v>
      </c>
      <c r="B30" s="12"/>
    </row>
    <row r="31" spans="1:13" ht="16">
      <c r="A31" s="19" t="s">
        <v>89</v>
      </c>
      <c r="B31" s="19"/>
    </row>
    <row r="32" spans="1:13" ht="14">
      <c r="A32" s="21"/>
      <c r="B32" s="22" t="s">
        <v>104</v>
      </c>
    </row>
    <row r="33" spans="1:5" ht="14">
      <c r="A33" s="23" t="s">
        <v>91</v>
      </c>
      <c r="B33" s="23" t="s">
        <v>92</v>
      </c>
      <c r="C33" s="23" t="s">
        <v>93</v>
      </c>
      <c r="D33" s="23" t="s">
        <v>94</v>
      </c>
      <c r="E33" s="23" t="s">
        <v>95</v>
      </c>
    </row>
    <row r="34" spans="1:5">
      <c r="A34" s="20" t="s">
        <v>144</v>
      </c>
      <c r="B34" s="4" t="s">
        <v>104</v>
      </c>
      <c r="C34" s="4" t="s">
        <v>157</v>
      </c>
      <c r="D34" s="4" t="s">
        <v>143</v>
      </c>
      <c r="E34" s="24" t="s">
        <v>445</v>
      </c>
    </row>
    <row r="35" spans="1:5">
      <c r="A35" s="20" t="s">
        <v>431</v>
      </c>
      <c r="B35" s="4" t="s">
        <v>104</v>
      </c>
      <c r="C35" s="4" t="s">
        <v>191</v>
      </c>
      <c r="D35" s="4" t="s">
        <v>74</v>
      </c>
      <c r="E35" s="24" t="s">
        <v>446</v>
      </c>
    </row>
    <row r="36" spans="1:5">
      <c r="A36" s="20" t="s">
        <v>135</v>
      </c>
      <c r="B36" s="4" t="s">
        <v>104</v>
      </c>
      <c r="C36" s="4" t="s">
        <v>157</v>
      </c>
      <c r="D36" s="4" t="s">
        <v>142</v>
      </c>
      <c r="E36" s="24" t="s">
        <v>447</v>
      </c>
    </row>
    <row r="37" spans="1:5">
      <c r="A37" s="20" t="s">
        <v>437</v>
      </c>
      <c r="B37" s="4" t="s">
        <v>104</v>
      </c>
      <c r="C37" s="4" t="s">
        <v>97</v>
      </c>
      <c r="D37" s="4" t="s">
        <v>149</v>
      </c>
      <c r="E37" s="24" t="s">
        <v>448</v>
      </c>
    </row>
    <row r="38" spans="1:5">
      <c r="A38" s="20" t="s">
        <v>337</v>
      </c>
      <c r="B38" s="4" t="s">
        <v>104</v>
      </c>
      <c r="C38" s="4" t="s">
        <v>219</v>
      </c>
      <c r="D38" s="4" t="s">
        <v>444</v>
      </c>
      <c r="E38" s="24" t="s">
        <v>449</v>
      </c>
    </row>
    <row r="40" spans="1:5" ht="14">
      <c r="A40" s="21"/>
      <c r="B40" s="22" t="s">
        <v>111</v>
      </c>
    </row>
    <row r="41" spans="1:5" ht="14">
      <c r="A41" s="23" t="s">
        <v>91</v>
      </c>
      <c r="B41" s="23" t="s">
        <v>92</v>
      </c>
      <c r="C41" s="23" t="s">
        <v>93</v>
      </c>
      <c r="D41" s="23" t="s">
        <v>94</v>
      </c>
      <c r="E41" s="23" t="s">
        <v>95</v>
      </c>
    </row>
    <row r="42" spans="1:5">
      <c r="A42" s="20" t="s">
        <v>426</v>
      </c>
      <c r="B42" s="4" t="s">
        <v>450</v>
      </c>
      <c r="C42" s="4" t="s">
        <v>352</v>
      </c>
      <c r="D42" s="4" t="s">
        <v>61</v>
      </c>
      <c r="E42" s="24" t="s">
        <v>451</v>
      </c>
    </row>
    <row r="43" spans="1:5">
      <c r="A43" s="20" t="s">
        <v>208</v>
      </c>
      <c r="B43" s="4" t="s">
        <v>217</v>
      </c>
      <c r="C43" s="4" t="s">
        <v>157</v>
      </c>
      <c r="D43" s="4" t="s">
        <v>51</v>
      </c>
      <c r="E43" s="24" t="s">
        <v>452</v>
      </c>
    </row>
    <row r="48" spans="1:5" ht="18">
      <c r="A48" s="12" t="s">
        <v>116</v>
      </c>
      <c r="B48" s="12"/>
    </row>
    <row r="49" spans="1:3" ht="14">
      <c r="A49" s="23" t="s">
        <v>117</v>
      </c>
      <c r="B49" s="23" t="s">
        <v>118</v>
      </c>
      <c r="C49" s="23" t="s">
        <v>119</v>
      </c>
    </row>
    <row r="50" spans="1:3">
      <c r="A50" s="4" t="s">
        <v>16</v>
      </c>
      <c r="B50" s="4" t="s">
        <v>453</v>
      </c>
      <c r="C50" s="4" t="s">
        <v>454</v>
      </c>
    </row>
  </sheetData>
  <mergeCells count="16">
    <mergeCell ref="A14:L14"/>
    <mergeCell ref="A19:L19"/>
    <mergeCell ref="K3:K4"/>
    <mergeCell ref="L3:L4"/>
    <mergeCell ref="M3:M4"/>
    <mergeCell ref="A5:L5"/>
    <mergeCell ref="A8:L8"/>
    <mergeCell ref="A11:L11"/>
    <mergeCell ref="A1:M2"/>
    <mergeCell ref="A3:A4"/>
    <mergeCell ref="B3:B4"/>
    <mergeCell ref="C3:C4"/>
    <mergeCell ref="D3:D4"/>
    <mergeCell ref="E3:E4"/>
    <mergeCell ref="F3:F4"/>
    <mergeCell ref="G3:J3"/>
  </mergeCells>
  <pageMargins left="0.70866141732283472" right="0.70866141732283472" top="0.74803149606299213" bottom="0.74803149606299213" header="0.31496062992125984" footer="0.31496062992125984"/>
  <pageSetup paperSize="9" scale="57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M55"/>
  <sheetViews>
    <sheetView tabSelected="1" workbookViewId="0">
      <selection activeCell="D18" sqref="D18"/>
    </sheetView>
  </sheetViews>
  <sheetFormatPr baseColWidth="10" defaultColWidth="9.1640625" defaultRowHeight="13"/>
  <cols>
    <col min="1" max="1" width="31.83203125" style="4" bestFit="1" customWidth="1"/>
    <col min="2" max="2" width="29" style="4" bestFit="1" customWidth="1"/>
    <col min="3" max="3" width="33.5" style="4" bestFit="1" customWidth="1"/>
    <col min="4" max="4" width="9.33203125" style="4" bestFit="1" customWidth="1"/>
    <col min="5" max="5" width="22.6640625" style="4" bestFit="1" customWidth="1"/>
    <col min="6" max="6" width="29" style="4" bestFit="1" customWidth="1"/>
    <col min="7" max="9" width="5.5" style="3" bestFit="1" customWidth="1"/>
    <col min="10" max="10" width="4.83203125" style="3" bestFit="1" customWidth="1"/>
    <col min="11" max="11" width="7.83203125" style="4" bestFit="1" customWidth="1"/>
    <col min="12" max="12" width="8.5" style="3" bestFit="1" customWidth="1"/>
    <col min="13" max="13" width="24" style="4" bestFit="1" customWidth="1"/>
    <col min="14" max="16384" width="9.1640625" style="3"/>
  </cols>
  <sheetData>
    <row r="1" spans="1:13" s="2" customFormat="1" ht="29" customHeight="1">
      <c r="A1" s="47" t="s">
        <v>386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7"/>
    </row>
    <row r="2" spans="1:13" s="2" customFormat="1" ht="62" customHeight="1" thickBot="1">
      <c r="A2" s="38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40"/>
    </row>
    <row r="3" spans="1:13" s="1" customFormat="1" ht="12.75" customHeight="1">
      <c r="A3" s="41" t="s">
        <v>0</v>
      </c>
      <c r="B3" s="43" t="s">
        <v>623</v>
      </c>
      <c r="C3" s="43" t="s">
        <v>6</v>
      </c>
      <c r="D3" s="45" t="s">
        <v>624</v>
      </c>
      <c r="E3" s="45" t="s">
        <v>4</v>
      </c>
      <c r="F3" s="45" t="s">
        <v>7</v>
      </c>
      <c r="G3" s="45" t="s">
        <v>10</v>
      </c>
      <c r="H3" s="45"/>
      <c r="I3" s="45"/>
      <c r="J3" s="45"/>
      <c r="K3" s="45" t="s">
        <v>200</v>
      </c>
      <c r="L3" s="45" t="s">
        <v>3</v>
      </c>
      <c r="M3" s="33" t="s">
        <v>2</v>
      </c>
    </row>
    <row r="4" spans="1:13" s="1" customFormat="1" ht="21" customHeight="1" thickBot="1">
      <c r="A4" s="42"/>
      <c r="B4" s="44"/>
      <c r="C4" s="44"/>
      <c r="D4" s="44"/>
      <c r="E4" s="44"/>
      <c r="F4" s="44"/>
      <c r="G4" s="7">
        <v>1</v>
      </c>
      <c r="H4" s="7">
        <v>2</v>
      </c>
      <c r="I4" s="7">
        <v>3</v>
      </c>
      <c r="J4" s="7" t="s">
        <v>5</v>
      </c>
      <c r="K4" s="44"/>
      <c r="L4" s="44"/>
      <c r="M4" s="34"/>
    </row>
    <row r="5" spans="1:13" ht="16">
      <c r="A5" s="46" t="s">
        <v>224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</row>
    <row r="6" spans="1:13">
      <c r="A6" s="8" t="s">
        <v>388</v>
      </c>
      <c r="B6" s="8" t="s">
        <v>389</v>
      </c>
      <c r="C6" s="8" t="s">
        <v>390</v>
      </c>
      <c r="D6" s="8" t="s">
        <v>626</v>
      </c>
      <c r="E6" s="8" t="s">
        <v>84</v>
      </c>
      <c r="F6" s="8" t="s">
        <v>130</v>
      </c>
      <c r="G6" s="10" t="s">
        <v>245</v>
      </c>
      <c r="H6" s="10" t="s">
        <v>131</v>
      </c>
      <c r="I6" s="10" t="s">
        <v>48</v>
      </c>
      <c r="J6" s="9"/>
      <c r="K6" s="8" t="str">
        <f>"110,0"</f>
        <v>110,0</v>
      </c>
      <c r="L6" s="10" t="str">
        <f>"98,8145"</f>
        <v>98,8145</v>
      </c>
      <c r="M6" s="8" t="s">
        <v>391</v>
      </c>
    </row>
    <row r="8" spans="1:13" ht="16">
      <c r="A8" s="48" t="s">
        <v>168</v>
      </c>
      <c r="B8" s="48"/>
      <c r="C8" s="48"/>
      <c r="D8" s="48"/>
      <c r="E8" s="48"/>
      <c r="F8" s="48"/>
      <c r="G8" s="48"/>
      <c r="H8" s="48"/>
      <c r="I8" s="48"/>
      <c r="J8" s="48"/>
      <c r="K8" s="48"/>
      <c r="L8" s="48"/>
    </row>
    <row r="9" spans="1:13">
      <c r="A9" s="13" t="s">
        <v>393</v>
      </c>
      <c r="B9" s="13" t="s">
        <v>394</v>
      </c>
      <c r="C9" s="13" t="s">
        <v>395</v>
      </c>
      <c r="D9" s="13" t="s">
        <v>625</v>
      </c>
      <c r="E9" s="13" t="s">
        <v>84</v>
      </c>
      <c r="F9" s="13" t="s">
        <v>130</v>
      </c>
      <c r="G9" s="14" t="s">
        <v>34</v>
      </c>
      <c r="H9" s="15" t="s">
        <v>35</v>
      </c>
      <c r="I9" s="14" t="s">
        <v>396</v>
      </c>
      <c r="J9" s="15"/>
      <c r="K9" s="13" t="str">
        <f>"152,5"</f>
        <v>152,5</v>
      </c>
      <c r="L9" s="14" t="str">
        <f>"123,1971"</f>
        <v>123,1971</v>
      </c>
      <c r="M9" s="13" t="s">
        <v>397</v>
      </c>
    </row>
    <row r="10" spans="1:13">
      <c r="A10" s="25" t="s">
        <v>399</v>
      </c>
      <c r="B10" s="25" t="s">
        <v>400</v>
      </c>
      <c r="C10" s="25" t="s">
        <v>401</v>
      </c>
      <c r="D10" s="25" t="s">
        <v>625</v>
      </c>
      <c r="E10" s="25" t="s">
        <v>402</v>
      </c>
      <c r="F10" s="25" t="s">
        <v>130</v>
      </c>
      <c r="G10" s="27" t="s">
        <v>261</v>
      </c>
      <c r="H10" s="26" t="s">
        <v>36</v>
      </c>
      <c r="I10" s="26" t="s">
        <v>36</v>
      </c>
      <c r="J10" s="26"/>
      <c r="K10" s="25" t="str">
        <f>"145,0"</f>
        <v>145,0</v>
      </c>
      <c r="L10" s="27" t="str">
        <f>"115,1735"</f>
        <v>115,1735</v>
      </c>
      <c r="M10" s="25" t="s">
        <v>403</v>
      </c>
    </row>
    <row r="11" spans="1:13">
      <c r="A11" s="16" t="s">
        <v>393</v>
      </c>
      <c r="B11" s="16" t="s">
        <v>404</v>
      </c>
      <c r="C11" s="16" t="s">
        <v>395</v>
      </c>
      <c r="D11" s="16" t="s">
        <v>627</v>
      </c>
      <c r="E11" s="16" t="s">
        <v>84</v>
      </c>
      <c r="F11" s="16" t="s">
        <v>130</v>
      </c>
      <c r="G11" s="17" t="s">
        <v>34</v>
      </c>
      <c r="H11" s="18" t="s">
        <v>35</v>
      </c>
      <c r="I11" s="17" t="s">
        <v>396</v>
      </c>
      <c r="J11" s="18"/>
      <c r="K11" s="16" t="str">
        <f>"152,5"</f>
        <v>152,5</v>
      </c>
      <c r="L11" s="17" t="str">
        <f>"131,6977"</f>
        <v>131,6977</v>
      </c>
      <c r="M11" s="16" t="s">
        <v>397</v>
      </c>
    </row>
    <row r="13" spans="1:13" ht="16">
      <c r="A13" s="48" t="s">
        <v>27</v>
      </c>
      <c r="B13" s="48"/>
      <c r="C13" s="48"/>
      <c r="D13" s="48"/>
      <c r="E13" s="48"/>
      <c r="F13" s="48"/>
      <c r="G13" s="48"/>
      <c r="H13" s="48"/>
      <c r="I13" s="48"/>
      <c r="J13" s="48"/>
      <c r="K13" s="48"/>
      <c r="L13" s="48"/>
    </row>
    <row r="14" spans="1:13">
      <c r="A14" s="8" t="s">
        <v>406</v>
      </c>
      <c r="B14" s="8" t="s">
        <v>407</v>
      </c>
      <c r="C14" s="8" t="s">
        <v>408</v>
      </c>
      <c r="D14" s="8" t="s">
        <v>633</v>
      </c>
      <c r="E14" s="8" t="s">
        <v>16</v>
      </c>
      <c r="F14" s="8" t="s">
        <v>130</v>
      </c>
      <c r="G14" s="10" t="s">
        <v>49</v>
      </c>
      <c r="H14" s="10" t="s">
        <v>61</v>
      </c>
      <c r="I14" s="10" t="s">
        <v>267</v>
      </c>
      <c r="J14" s="9"/>
      <c r="K14" s="8" t="str">
        <f>"132,5"</f>
        <v>132,5</v>
      </c>
      <c r="L14" s="10" t="str">
        <f>"147,5475"</f>
        <v>147,5475</v>
      </c>
      <c r="M14" s="8" t="s">
        <v>409</v>
      </c>
    </row>
    <row r="16" spans="1:13" ht="16">
      <c r="A16" s="48" t="s">
        <v>27</v>
      </c>
      <c r="B16" s="48"/>
      <c r="C16" s="48"/>
      <c r="D16" s="48"/>
      <c r="E16" s="48"/>
      <c r="F16" s="48"/>
      <c r="G16" s="48"/>
      <c r="H16" s="48"/>
      <c r="I16" s="48"/>
      <c r="J16" s="48"/>
      <c r="K16" s="48"/>
      <c r="L16" s="48"/>
    </row>
    <row r="17" spans="1:13">
      <c r="A17" s="8" t="s">
        <v>411</v>
      </c>
      <c r="B17" s="8" t="s">
        <v>412</v>
      </c>
      <c r="C17" s="8" t="s">
        <v>413</v>
      </c>
      <c r="D17" s="8" t="s">
        <v>629</v>
      </c>
      <c r="E17" s="8" t="s">
        <v>16</v>
      </c>
      <c r="F17" s="8" t="s">
        <v>266</v>
      </c>
      <c r="G17" s="10" t="s">
        <v>20</v>
      </c>
      <c r="H17" s="10" t="s">
        <v>414</v>
      </c>
      <c r="I17" s="9" t="s">
        <v>50</v>
      </c>
      <c r="J17" s="9"/>
      <c r="K17" s="8" t="str">
        <f>"195,0"</f>
        <v>195,0</v>
      </c>
      <c r="L17" s="10" t="str">
        <f>"136,6146"</f>
        <v>136,6146</v>
      </c>
      <c r="M17" s="8" t="s">
        <v>134</v>
      </c>
    </row>
    <row r="19" spans="1:13" ht="16">
      <c r="E19" s="11" t="s">
        <v>602</v>
      </c>
    </row>
    <row r="20" spans="1:13" ht="16">
      <c r="E20" s="11" t="s">
        <v>603</v>
      </c>
    </row>
    <row r="21" spans="1:13" ht="16">
      <c r="E21" s="11" t="s">
        <v>604</v>
      </c>
    </row>
    <row r="22" spans="1:13" ht="16">
      <c r="E22" s="11" t="s">
        <v>605</v>
      </c>
    </row>
    <row r="23" spans="1:13" ht="16">
      <c r="D23" s="11"/>
      <c r="E23" s="11" t="s">
        <v>609</v>
      </c>
    </row>
    <row r="25" spans="1:13" ht="16">
      <c r="E25" s="11"/>
    </row>
    <row r="27" spans="1:13" ht="18">
      <c r="A27" s="12" t="s">
        <v>25</v>
      </c>
      <c r="B27" s="12"/>
    </row>
    <row r="28" spans="1:13" ht="16">
      <c r="A28" s="19" t="s">
        <v>190</v>
      </c>
      <c r="B28" s="19"/>
    </row>
    <row r="29" spans="1:13" ht="14">
      <c r="A29" s="21"/>
      <c r="B29" s="22" t="s">
        <v>415</v>
      </c>
    </row>
    <row r="30" spans="1:13" ht="14">
      <c r="A30" s="23" t="s">
        <v>91</v>
      </c>
      <c r="B30" s="23" t="s">
        <v>92</v>
      </c>
      <c r="C30" s="23" t="s">
        <v>93</v>
      </c>
      <c r="D30" s="23" t="s">
        <v>94</v>
      </c>
      <c r="E30" s="23" t="s">
        <v>95</v>
      </c>
    </row>
    <row r="31" spans="1:13">
      <c r="A31" s="20" t="s">
        <v>387</v>
      </c>
      <c r="B31" s="4" t="s">
        <v>101</v>
      </c>
      <c r="C31" s="4" t="s">
        <v>298</v>
      </c>
      <c r="D31" s="4" t="s">
        <v>48</v>
      </c>
      <c r="E31" s="24" t="s">
        <v>416</v>
      </c>
    </row>
    <row r="33" spans="1:5" ht="14">
      <c r="A33" s="21"/>
      <c r="B33" s="22" t="s">
        <v>104</v>
      </c>
    </row>
    <row r="34" spans="1:5" ht="14">
      <c r="A34" s="23" t="s">
        <v>91</v>
      </c>
      <c r="B34" s="23" t="s">
        <v>92</v>
      </c>
      <c r="C34" s="23" t="s">
        <v>93</v>
      </c>
      <c r="D34" s="23" t="s">
        <v>94</v>
      </c>
      <c r="E34" s="23" t="s">
        <v>95</v>
      </c>
    </row>
    <row r="35" spans="1:5">
      <c r="A35" s="20" t="s">
        <v>392</v>
      </c>
      <c r="B35" s="4" t="s">
        <v>104</v>
      </c>
      <c r="C35" s="4" t="s">
        <v>191</v>
      </c>
      <c r="D35" s="4" t="s">
        <v>396</v>
      </c>
      <c r="E35" s="24" t="s">
        <v>417</v>
      </c>
    </row>
    <row r="36" spans="1:5">
      <c r="A36" s="20" t="s">
        <v>398</v>
      </c>
      <c r="B36" s="4" t="s">
        <v>104</v>
      </c>
      <c r="C36" s="4" t="s">
        <v>191</v>
      </c>
      <c r="D36" s="4" t="s">
        <v>261</v>
      </c>
      <c r="E36" s="24" t="s">
        <v>418</v>
      </c>
    </row>
    <row r="38" spans="1:5" ht="14">
      <c r="A38" s="21"/>
      <c r="B38" s="22" t="s">
        <v>111</v>
      </c>
    </row>
    <row r="39" spans="1:5" ht="14">
      <c r="A39" s="23" t="s">
        <v>91</v>
      </c>
      <c r="B39" s="23" t="s">
        <v>92</v>
      </c>
      <c r="C39" s="23" t="s">
        <v>93</v>
      </c>
      <c r="D39" s="23" t="s">
        <v>94</v>
      </c>
      <c r="E39" s="23" t="s">
        <v>95</v>
      </c>
    </row>
    <row r="40" spans="1:5">
      <c r="A40" s="20" t="s">
        <v>405</v>
      </c>
      <c r="B40" s="4" t="s">
        <v>311</v>
      </c>
      <c r="C40" s="4" t="s">
        <v>105</v>
      </c>
      <c r="D40" s="4" t="s">
        <v>267</v>
      </c>
      <c r="E40" s="24" t="s">
        <v>419</v>
      </c>
    </row>
    <row r="41" spans="1:5">
      <c r="A41" s="20" t="s">
        <v>392</v>
      </c>
      <c r="B41" s="4" t="s">
        <v>194</v>
      </c>
      <c r="C41" s="4" t="s">
        <v>191</v>
      </c>
      <c r="D41" s="4" t="s">
        <v>396</v>
      </c>
      <c r="E41" s="24" t="s">
        <v>420</v>
      </c>
    </row>
    <row r="44" spans="1:5" ht="16">
      <c r="A44" s="19" t="s">
        <v>89</v>
      </c>
      <c r="B44" s="19"/>
    </row>
    <row r="45" spans="1:5" ht="14">
      <c r="A45" s="21"/>
      <c r="B45" s="22" t="s">
        <v>111</v>
      </c>
    </row>
    <row r="46" spans="1:5" ht="14">
      <c r="A46" s="23" t="s">
        <v>91</v>
      </c>
      <c r="B46" s="23" t="s">
        <v>92</v>
      </c>
      <c r="C46" s="23" t="s">
        <v>93</v>
      </c>
      <c r="D46" s="23" t="s">
        <v>94</v>
      </c>
      <c r="E46" s="23" t="s">
        <v>95</v>
      </c>
    </row>
    <row r="47" spans="1:5">
      <c r="A47" s="20" t="s">
        <v>410</v>
      </c>
      <c r="B47" s="4" t="s">
        <v>112</v>
      </c>
      <c r="C47" s="4" t="s">
        <v>105</v>
      </c>
      <c r="D47" s="4" t="s">
        <v>414</v>
      </c>
      <c r="E47" s="24" t="s">
        <v>421</v>
      </c>
    </row>
    <row r="52" spans="1:3" ht="18">
      <c r="A52" s="12" t="s">
        <v>116</v>
      </c>
      <c r="B52" s="12"/>
    </row>
    <row r="53" spans="1:3" ht="14">
      <c r="A53" s="23" t="s">
        <v>117</v>
      </c>
      <c r="B53" s="23" t="s">
        <v>118</v>
      </c>
      <c r="C53" s="23" t="s">
        <v>119</v>
      </c>
    </row>
    <row r="54" spans="1:3">
      <c r="A54" s="4" t="s">
        <v>16</v>
      </c>
      <c r="B54" s="4" t="s">
        <v>120</v>
      </c>
      <c r="C54" s="4" t="s">
        <v>422</v>
      </c>
    </row>
    <row r="55" spans="1:3">
      <c r="A55" s="4" t="s">
        <v>402</v>
      </c>
      <c r="B55" s="4" t="s">
        <v>423</v>
      </c>
      <c r="C55" s="4" t="s">
        <v>424</v>
      </c>
    </row>
  </sheetData>
  <mergeCells count="15">
    <mergeCell ref="A16:L16"/>
    <mergeCell ref="K3:K4"/>
    <mergeCell ref="L3:L4"/>
    <mergeCell ref="M3:M4"/>
    <mergeCell ref="A5:L5"/>
    <mergeCell ref="A8:L8"/>
    <mergeCell ref="A13:L13"/>
    <mergeCell ref="A1:M2"/>
    <mergeCell ref="A3:A4"/>
    <mergeCell ref="B3:B4"/>
    <mergeCell ref="C3:C4"/>
    <mergeCell ref="D3:D4"/>
    <mergeCell ref="E3:E4"/>
    <mergeCell ref="F3:F4"/>
    <mergeCell ref="G3:J3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M27"/>
  <sheetViews>
    <sheetView workbookViewId="0">
      <selection activeCell="D7" sqref="D7"/>
    </sheetView>
  </sheetViews>
  <sheetFormatPr baseColWidth="10" defaultColWidth="9.1640625" defaultRowHeight="13"/>
  <cols>
    <col min="1" max="1" width="31.83203125" style="4" bestFit="1" customWidth="1"/>
    <col min="2" max="2" width="28.5" style="4" bestFit="1" customWidth="1"/>
    <col min="3" max="3" width="15.1640625" style="4" bestFit="1" customWidth="1"/>
    <col min="4" max="4" width="9.33203125" style="4" bestFit="1" customWidth="1"/>
    <col min="5" max="5" width="22.6640625" style="4" bestFit="1" customWidth="1"/>
    <col min="6" max="6" width="29" style="4" bestFit="1" customWidth="1"/>
    <col min="7" max="9" width="5.5" style="3" bestFit="1" customWidth="1"/>
    <col min="10" max="10" width="4.83203125" style="3" bestFit="1" customWidth="1"/>
    <col min="11" max="11" width="7.83203125" style="4" bestFit="1" customWidth="1"/>
    <col min="12" max="12" width="8.5" style="3" bestFit="1" customWidth="1"/>
    <col min="13" max="13" width="15.6640625" style="4" bestFit="1" customWidth="1"/>
    <col min="14" max="16384" width="9.1640625" style="3"/>
  </cols>
  <sheetData>
    <row r="1" spans="1:13" s="2" customFormat="1" ht="29" customHeight="1">
      <c r="A1" s="47" t="s">
        <v>382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7"/>
    </row>
    <row r="2" spans="1:13" s="2" customFormat="1" ht="62" customHeight="1" thickBot="1">
      <c r="A2" s="38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40"/>
    </row>
    <row r="3" spans="1:13" s="1" customFormat="1" ht="12.75" customHeight="1">
      <c r="A3" s="41" t="s">
        <v>0</v>
      </c>
      <c r="B3" s="43" t="s">
        <v>623</v>
      </c>
      <c r="C3" s="43" t="s">
        <v>6</v>
      </c>
      <c r="D3" s="45" t="s">
        <v>624</v>
      </c>
      <c r="E3" s="45" t="s">
        <v>4</v>
      </c>
      <c r="F3" s="45" t="s">
        <v>7</v>
      </c>
      <c r="G3" s="45" t="s">
        <v>9</v>
      </c>
      <c r="H3" s="45"/>
      <c r="I3" s="45"/>
      <c r="J3" s="45"/>
      <c r="K3" s="45" t="s">
        <v>200</v>
      </c>
      <c r="L3" s="45" t="s">
        <v>3</v>
      </c>
      <c r="M3" s="33" t="s">
        <v>2</v>
      </c>
    </row>
    <row r="4" spans="1:13" s="1" customFormat="1" ht="21" customHeight="1" thickBot="1">
      <c r="A4" s="42"/>
      <c r="B4" s="44"/>
      <c r="C4" s="44"/>
      <c r="D4" s="44"/>
      <c r="E4" s="44"/>
      <c r="F4" s="44"/>
      <c r="G4" s="7">
        <v>1</v>
      </c>
      <c r="H4" s="7">
        <v>2</v>
      </c>
      <c r="I4" s="7">
        <v>3</v>
      </c>
      <c r="J4" s="7" t="s">
        <v>5</v>
      </c>
      <c r="K4" s="44"/>
      <c r="L4" s="44"/>
      <c r="M4" s="34"/>
    </row>
    <row r="5" spans="1:13" ht="16">
      <c r="A5" s="46" t="s">
        <v>211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</row>
    <row r="6" spans="1:13">
      <c r="A6" s="8" t="s">
        <v>213</v>
      </c>
      <c r="B6" s="8" t="s">
        <v>214</v>
      </c>
      <c r="C6" s="8" t="s">
        <v>383</v>
      </c>
      <c r="D6" s="8" t="s">
        <v>627</v>
      </c>
      <c r="E6" s="8" t="s">
        <v>16</v>
      </c>
      <c r="F6" s="8" t="s">
        <v>130</v>
      </c>
      <c r="G6" s="10" t="s">
        <v>76</v>
      </c>
      <c r="H6" s="10" t="s">
        <v>149</v>
      </c>
      <c r="I6" s="10" t="s">
        <v>141</v>
      </c>
      <c r="J6" s="9"/>
      <c r="K6" s="8" t="str">
        <f>"280,0"</f>
        <v>280,0</v>
      </c>
      <c r="L6" s="10" t="str">
        <f>"159,9125"</f>
        <v>159,9125</v>
      </c>
      <c r="M6" s="8" t="s">
        <v>134</v>
      </c>
    </row>
    <row r="8" spans="1:13" ht="16">
      <c r="E8" s="11" t="s">
        <v>602</v>
      </c>
    </row>
    <row r="9" spans="1:13" ht="16">
      <c r="E9" s="11" t="s">
        <v>603</v>
      </c>
    </row>
    <row r="10" spans="1:13" ht="16">
      <c r="E10" s="11" t="s">
        <v>604</v>
      </c>
    </row>
    <row r="11" spans="1:13" ht="16">
      <c r="E11" s="11" t="s">
        <v>605</v>
      </c>
    </row>
    <row r="12" spans="1:13" ht="16">
      <c r="E12" s="11" t="s">
        <v>609</v>
      </c>
    </row>
    <row r="13" spans="1:13" ht="16">
      <c r="E13" s="11"/>
    </row>
    <row r="14" spans="1:13" ht="16">
      <c r="E14" s="11"/>
    </row>
    <row r="16" spans="1:13" ht="18">
      <c r="A16" s="12" t="s">
        <v>25</v>
      </c>
      <c r="B16" s="12"/>
    </row>
    <row r="17" spans="1:5" ht="16">
      <c r="A17" s="19" t="s">
        <v>89</v>
      </c>
      <c r="B17" s="19"/>
    </row>
    <row r="18" spans="1:5" ht="14">
      <c r="A18" s="21"/>
      <c r="B18" s="22" t="s">
        <v>111</v>
      </c>
    </row>
    <row r="19" spans="1:5" ht="14">
      <c r="A19" s="23" t="s">
        <v>91</v>
      </c>
      <c r="B19" s="23" t="s">
        <v>92</v>
      </c>
      <c r="C19" s="23" t="s">
        <v>93</v>
      </c>
      <c r="D19" s="23" t="s">
        <v>94</v>
      </c>
      <c r="E19" s="23" t="s">
        <v>95</v>
      </c>
    </row>
    <row r="20" spans="1:5">
      <c r="A20" s="20" t="s">
        <v>212</v>
      </c>
      <c r="B20" s="4" t="s">
        <v>194</v>
      </c>
      <c r="C20" s="4" t="s">
        <v>219</v>
      </c>
      <c r="D20" s="4" t="s">
        <v>141</v>
      </c>
      <c r="E20" s="24" t="s">
        <v>384</v>
      </c>
    </row>
    <row r="25" spans="1:5" ht="18">
      <c r="A25" s="12" t="s">
        <v>116</v>
      </c>
      <c r="B25" s="12"/>
    </row>
    <row r="26" spans="1:5" ht="14">
      <c r="A26" s="23" t="s">
        <v>117</v>
      </c>
      <c r="B26" s="23" t="s">
        <v>118</v>
      </c>
      <c r="C26" s="23" t="s">
        <v>119</v>
      </c>
    </row>
    <row r="27" spans="1:5">
      <c r="A27" s="4" t="s">
        <v>16</v>
      </c>
      <c r="B27" s="4" t="s">
        <v>122</v>
      </c>
      <c r="C27" s="4" t="s">
        <v>385</v>
      </c>
    </row>
  </sheetData>
  <mergeCells count="12">
    <mergeCell ref="K3:K4"/>
    <mergeCell ref="L3:L4"/>
    <mergeCell ref="M3:M4"/>
    <mergeCell ref="A5:L5"/>
    <mergeCell ref="A1:M2"/>
    <mergeCell ref="A3:A4"/>
    <mergeCell ref="B3:B4"/>
    <mergeCell ref="C3:C4"/>
    <mergeCell ref="D3:D4"/>
    <mergeCell ref="E3:E4"/>
    <mergeCell ref="F3:F4"/>
    <mergeCell ref="G3:J3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M36"/>
  <sheetViews>
    <sheetView workbookViewId="0">
      <selection sqref="A1:M2"/>
    </sheetView>
  </sheetViews>
  <sheetFormatPr baseColWidth="10" defaultColWidth="9.1640625" defaultRowHeight="13"/>
  <cols>
    <col min="1" max="1" width="31.83203125" style="4" bestFit="1" customWidth="1"/>
    <col min="2" max="2" width="28.5" style="4" bestFit="1" customWidth="1"/>
    <col min="3" max="3" width="16.6640625" style="4" bestFit="1" customWidth="1"/>
    <col min="4" max="4" width="9.33203125" style="4" bestFit="1" customWidth="1"/>
    <col min="5" max="5" width="22.6640625" style="4" bestFit="1" customWidth="1"/>
    <col min="6" max="6" width="29" style="4" bestFit="1" customWidth="1"/>
    <col min="7" max="10" width="5.5" style="3" bestFit="1" customWidth="1"/>
    <col min="11" max="11" width="7.83203125" style="4" bestFit="1" customWidth="1"/>
    <col min="12" max="12" width="8.5" style="3" bestFit="1" customWidth="1"/>
    <col min="13" max="13" width="15.6640625" style="4" bestFit="1" customWidth="1"/>
    <col min="14" max="16384" width="9.1640625" style="3"/>
  </cols>
  <sheetData>
    <row r="1" spans="1:13" s="2" customFormat="1" ht="29" customHeight="1">
      <c r="A1" s="47" t="s">
        <v>368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7"/>
    </row>
    <row r="2" spans="1:13" s="2" customFormat="1" ht="62" customHeight="1" thickBot="1">
      <c r="A2" s="38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40"/>
    </row>
    <row r="3" spans="1:13" s="1" customFormat="1" ht="12.75" customHeight="1">
      <c r="A3" s="41" t="s">
        <v>0</v>
      </c>
      <c r="B3" s="43" t="s">
        <v>623</v>
      </c>
      <c r="C3" s="43" t="s">
        <v>6</v>
      </c>
      <c r="D3" s="45" t="s">
        <v>624</v>
      </c>
      <c r="E3" s="45"/>
      <c r="F3" s="45" t="s">
        <v>7</v>
      </c>
      <c r="G3" s="45" t="s">
        <v>9</v>
      </c>
      <c r="H3" s="45"/>
      <c r="I3" s="45"/>
      <c r="J3" s="45"/>
      <c r="K3" s="45" t="s">
        <v>200</v>
      </c>
      <c r="L3" s="45" t="s">
        <v>3</v>
      </c>
      <c r="M3" s="33" t="s">
        <v>2</v>
      </c>
    </row>
    <row r="4" spans="1:13" s="1" customFormat="1" ht="21" customHeight="1" thickBot="1">
      <c r="A4" s="42"/>
      <c r="B4" s="44"/>
      <c r="C4" s="44"/>
      <c r="D4" s="44"/>
      <c r="E4" s="44"/>
      <c r="F4" s="44"/>
      <c r="G4" s="7">
        <v>1</v>
      </c>
      <c r="H4" s="7">
        <v>2</v>
      </c>
      <c r="I4" s="7">
        <v>3</v>
      </c>
      <c r="J4" s="7" t="s">
        <v>5</v>
      </c>
      <c r="K4" s="44"/>
      <c r="L4" s="44"/>
      <c r="M4" s="34"/>
    </row>
    <row r="5" spans="1:13" ht="16">
      <c r="A5" s="46" t="s">
        <v>168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</row>
    <row r="6" spans="1:13">
      <c r="A6" s="8" t="s">
        <v>370</v>
      </c>
      <c r="B6" s="8" t="s">
        <v>371</v>
      </c>
      <c r="C6" s="8" t="s">
        <v>372</v>
      </c>
      <c r="D6" s="8" t="s">
        <v>633</v>
      </c>
      <c r="E6" s="8" t="s">
        <v>84</v>
      </c>
      <c r="F6" s="8" t="s">
        <v>373</v>
      </c>
      <c r="G6" s="10" t="s">
        <v>189</v>
      </c>
      <c r="H6" s="10" t="s">
        <v>61</v>
      </c>
      <c r="I6" s="10" t="s">
        <v>37</v>
      </c>
      <c r="J6" s="9" t="s">
        <v>75</v>
      </c>
      <c r="K6" s="8" t="str">
        <f>"130,0"</f>
        <v>130,0</v>
      </c>
      <c r="L6" s="10" t="str">
        <f>"155,6420"</f>
        <v>155,6420</v>
      </c>
      <c r="M6" s="8" t="s">
        <v>374</v>
      </c>
    </row>
    <row r="8" spans="1:13" ht="16">
      <c r="A8" s="48" t="s">
        <v>53</v>
      </c>
      <c r="B8" s="48"/>
      <c r="C8" s="48"/>
      <c r="D8" s="48"/>
      <c r="E8" s="48"/>
      <c r="F8" s="48"/>
      <c r="G8" s="48"/>
      <c r="H8" s="48"/>
      <c r="I8" s="48"/>
      <c r="J8" s="48"/>
      <c r="K8" s="48"/>
      <c r="L8" s="48"/>
    </row>
    <row r="9" spans="1:13">
      <c r="A9" s="8" t="s">
        <v>376</v>
      </c>
      <c r="B9" s="8" t="s">
        <v>377</v>
      </c>
      <c r="C9" s="8" t="s">
        <v>378</v>
      </c>
      <c r="D9" s="8" t="s">
        <v>625</v>
      </c>
      <c r="E9" s="8" t="s">
        <v>16</v>
      </c>
      <c r="F9" s="8" t="s">
        <v>130</v>
      </c>
      <c r="G9" s="10" t="s">
        <v>22</v>
      </c>
      <c r="H9" s="9" t="s">
        <v>156</v>
      </c>
      <c r="I9" s="9" t="s">
        <v>73</v>
      </c>
      <c r="J9" s="9"/>
      <c r="K9" s="8" t="str">
        <f>"180,0"</f>
        <v>180,0</v>
      </c>
      <c r="L9" s="10" t="str">
        <f>"107,5140"</f>
        <v>107,5140</v>
      </c>
      <c r="M9" s="8" t="s">
        <v>134</v>
      </c>
    </row>
    <row r="11" spans="1:13" ht="16">
      <c r="E11" s="11" t="s">
        <v>602</v>
      </c>
    </row>
    <row r="12" spans="1:13" ht="16">
      <c r="E12" s="11" t="s">
        <v>603</v>
      </c>
    </row>
    <row r="13" spans="1:13" ht="16">
      <c r="E13" s="11" t="s">
        <v>604</v>
      </c>
    </row>
    <row r="14" spans="1:13" ht="16">
      <c r="E14" s="11" t="s">
        <v>609</v>
      </c>
    </row>
    <row r="15" spans="1:13" ht="16">
      <c r="E15" s="11" t="s">
        <v>605</v>
      </c>
    </row>
    <row r="16" spans="1:13" ht="16">
      <c r="E16" s="11"/>
    </row>
    <row r="17" spans="1:5" ht="16">
      <c r="E17" s="11"/>
    </row>
    <row r="19" spans="1:5" ht="18">
      <c r="A19" s="12" t="s">
        <v>25</v>
      </c>
      <c r="B19" s="12"/>
    </row>
    <row r="20" spans="1:5" ht="16">
      <c r="A20" s="19" t="s">
        <v>190</v>
      </c>
      <c r="B20" s="19"/>
    </row>
    <row r="21" spans="1:5" ht="14">
      <c r="A21" s="21"/>
      <c r="B21" s="22" t="s">
        <v>111</v>
      </c>
    </row>
    <row r="22" spans="1:5" ht="14">
      <c r="A22" s="23" t="s">
        <v>91</v>
      </c>
      <c r="B22" s="23" t="s">
        <v>92</v>
      </c>
      <c r="C22" s="23" t="s">
        <v>93</v>
      </c>
      <c r="D22" s="23" t="s">
        <v>94</v>
      </c>
      <c r="E22" s="23" t="s">
        <v>95</v>
      </c>
    </row>
    <row r="23" spans="1:5">
      <c r="A23" s="20" t="s">
        <v>369</v>
      </c>
      <c r="B23" s="4" t="s">
        <v>311</v>
      </c>
      <c r="C23" s="4" t="s">
        <v>191</v>
      </c>
      <c r="D23" s="4" t="s">
        <v>37</v>
      </c>
      <c r="E23" s="24" t="s">
        <v>379</v>
      </c>
    </row>
    <row r="26" spans="1:5" ht="16">
      <c r="A26" s="19" t="s">
        <v>89</v>
      </c>
      <c r="B26" s="19"/>
    </row>
    <row r="27" spans="1:5" ht="14">
      <c r="A27" s="21"/>
      <c r="B27" s="22" t="s">
        <v>104</v>
      </c>
    </row>
    <row r="28" spans="1:5" ht="14">
      <c r="A28" s="23" t="s">
        <v>91</v>
      </c>
      <c r="B28" s="23" t="s">
        <v>92</v>
      </c>
      <c r="C28" s="23" t="s">
        <v>93</v>
      </c>
      <c r="D28" s="23" t="s">
        <v>94</v>
      </c>
      <c r="E28" s="23" t="s">
        <v>95</v>
      </c>
    </row>
    <row r="29" spans="1:5">
      <c r="A29" s="20" t="s">
        <v>375</v>
      </c>
      <c r="B29" s="4" t="s">
        <v>104</v>
      </c>
      <c r="C29" s="4" t="s">
        <v>97</v>
      </c>
      <c r="D29" s="4" t="s">
        <v>22</v>
      </c>
      <c r="E29" s="24" t="s">
        <v>380</v>
      </c>
    </row>
    <row r="34" spans="1:3" ht="18">
      <c r="A34" s="12" t="s">
        <v>116</v>
      </c>
      <c r="B34" s="12"/>
    </row>
    <row r="35" spans="1:3" ht="14">
      <c r="A35" s="23" t="s">
        <v>117</v>
      </c>
      <c r="B35" s="23" t="s">
        <v>118</v>
      </c>
      <c r="C35" s="23" t="s">
        <v>119</v>
      </c>
    </row>
    <row r="36" spans="1:3">
      <c r="A36" s="4" t="s">
        <v>16</v>
      </c>
      <c r="B36" s="4" t="s">
        <v>122</v>
      </c>
      <c r="C36" s="4" t="s">
        <v>381</v>
      </c>
    </row>
  </sheetData>
  <mergeCells count="13">
    <mergeCell ref="A5:L5"/>
    <mergeCell ref="A8:L8"/>
    <mergeCell ref="A1:M2"/>
    <mergeCell ref="A3:A4"/>
    <mergeCell ref="B3:B4"/>
    <mergeCell ref="C3:C4"/>
    <mergeCell ref="D3:D4"/>
    <mergeCell ref="E3:E4"/>
    <mergeCell ref="F3:F4"/>
    <mergeCell ref="G3:J3"/>
    <mergeCell ref="K3:K4"/>
    <mergeCell ref="L3:L4"/>
    <mergeCell ref="M3:M4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16</vt:i4>
      </vt:variant>
    </vt:vector>
  </HeadingPairs>
  <TitlesOfParts>
    <vt:vector size="16" baseType="lpstr">
      <vt:lpstr>Жимовое двоеборье</vt:lpstr>
      <vt:lpstr>Пауэрспорт Профессионалы</vt:lpstr>
      <vt:lpstr>Пауэрспорт Любители</vt:lpstr>
      <vt:lpstr>Бицепс Профессионалы</vt:lpstr>
      <vt:lpstr>Бицепс Любители</vt:lpstr>
      <vt:lpstr>ПРО тяга б.э.</vt:lpstr>
      <vt:lpstr>Люб. тяга б.э.</vt:lpstr>
      <vt:lpstr>ПРО жим софт мн.петельная</vt:lpstr>
      <vt:lpstr>ПРО жим софт 1 петельная</vt:lpstr>
      <vt:lpstr>Люб. жим 1 петельная</vt:lpstr>
      <vt:lpstr>ПРО жим б.э.</vt:lpstr>
      <vt:lpstr>Люб. жим б.э.</vt:lpstr>
      <vt:lpstr>ПРО Военный жим</vt:lpstr>
      <vt:lpstr>Люб. Военный жим</vt:lpstr>
      <vt:lpstr>ПРО ПЛ. б.э.</vt:lpstr>
      <vt:lpstr>Люб. ПЛ. б.э.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Tomchin</dc:creator>
  <cp:lastModifiedBy>Екатерина Шевелева</cp:lastModifiedBy>
  <cp:lastPrinted>2020-02-17T16:39:25Z</cp:lastPrinted>
  <dcterms:created xsi:type="dcterms:W3CDTF">2002-06-16T13:36:44Z</dcterms:created>
  <dcterms:modified xsi:type="dcterms:W3CDTF">2021-05-19T19:44:11Z</dcterms:modified>
</cp:coreProperties>
</file>