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A9531262-7638-DE4D-8551-1AFD9B4A88C9}" xr6:coauthVersionLast="45" xr6:coauthVersionMax="45" xr10:uidLastSave="{00000000-0000-0000-0000-000000000000}"/>
  <bookViews>
    <workbookView xWindow="480" yWindow="460" windowWidth="28320" windowHeight="15440" firstSheet="2" activeTab="7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2" r:id="rId5"/>
    <sheet name="WRPF Жим лежа без экип ДК" sheetId="10" r:id="rId6"/>
    <sheet name="WRPF Жим лежа без экип" sheetId="9" r:id="rId7"/>
    <sheet name="WRPF Тяга без экипировки ДК" sheetId="11" r:id="rId8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2" l="1"/>
  <c r="L25" i="11"/>
  <c r="K25" i="11"/>
  <c r="E25" i="11"/>
  <c r="L24" i="11"/>
  <c r="K24" i="11"/>
  <c r="E24" i="11"/>
  <c r="L21" i="11"/>
  <c r="K21" i="11"/>
  <c r="E21" i="11"/>
  <c r="L20" i="11"/>
  <c r="K20" i="11"/>
  <c r="E20" i="11"/>
  <c r="L19" i="11"/>
  <c r="K19" i="11"/>
  <c r="E19" i="11"/>
  <c r="L16" i="11"/>
  <c r="K16" i="11"/>
  <c r="E16" i="11"/>
  <c r="L13" i="11"/>
  <c r="K13" i="11"/>
  <c r="E13" i="11"/>
  <c r="L10" i="11"/>
  <c r="K10" i="11"/>
  <c r="E10" i="11"/>
  <c r="L9" i="11"/>
  <c r="K9" i="11"/>
  <c r="E9" i="11"/>
  <c r="L6" i="11"/>
  <c r="K6" i="11"/>
  <c r="E6" i="11"/>
  <c r="L30" i="10"/>
  <c r="K30" i="10"/>
  <c r="L27" i="10"/>
  <c r="K27" i="10"/>
  <c r="L26" i="10"/>
  <c r="K26" i="10"/>
  <c r="L25" i="10"/>
  <c r="K25" i="10"/>
  <c r="L24" i="10"/>
  <c r="K24" i="10"/>
  <c r="L21" i="10"/>
  <c r="K21" i="10"/>
  <c r="L20" i="10"/>
  <c r="K20" i="10"/>
  <c r="L17" i="10"/>
  <c r="K17" i="10"/>
  <c r="L16" i="10"/>
  <c r="K16" i="10"/>
  <c r="L13" i="10"/>
  <c r="K13" i="10"/>
  <c r="L10" i="10"/>
  <c r="L9" i="10"/>
  <c r="K9" i="10"/>
  <c r="L6" i="10"/>
  <c r="K6" i="10"/>
  <c r="L6" i="9"/>
  <c r="K6" i="9"/>
  <c r="T6" i="8"/>
  <c r="T6" i="7"/>
  <c r="S6" i="7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<sst xmlns="http://schemas.openxmlformats.org/spreadsheetml/2006/main" count="521" uniqueCount="166">
  <si>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</si>
  <si>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</si>
  <si>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</si>
  <si>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</si>
  <si>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</si>
  <si>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</si>
  <si>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</si>
  <si>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</si>
  <si>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</si>
  <si>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</si>
  <si>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</si>
  <si>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Открытая (26.05.1990)/30</t>
  </si>
  <si>
    <t>89,20</t>
  </si>
  <si>
    <t xml:space="preserve">Артём/Приморский край </t>
  </si>
  <si>
    <t>250,0</t>
  </si>
  <si>
    <t>270,0</t>
  </si>
  <si>
    <t>155,0</t>
  </si>
  <si>
    <t>165,0</t>
  </si>
  <si>
    <t>170,0</t>
  </si>
  <si>
    <t>290,0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</si>
  <si>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</si>
  <si>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</si>
  <si>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</si>
  <si>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</si>
  <si>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</si>
  <si>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90</t>
  </si>
  <si>
    <t>1</t>
  </si>
  <si>
    <t/>
  </si>
  <si>
    <t>ВЕСОВАЯ КАТЕГОРИЯ   60</t>
  </si>
  <si>
    <t>Открытая (29.12.1996)/24</t>
  </si>
  <si>
    <t>59,10</t>
  </si>
  <si>
    <t>180,0</t>
  </si>
  <si>
    <t>190,0</t>
  </si>
  <si>
    <t>100,0</t>
  </si>
  <si>
    <t>105,0</t>
  </si>
  <si>
    <t>Открытая (26.01.1993)/28</t>
  </si>
  <si>
    <t>87,70</t>
  </si>
  <si>
    <t>200,0</t>
  </si>
  <si>
    <t>115,0</t>
  </si>
  <si>
    <t>122,5</t>
  </si>
  <si>
    <t>125,0</t>
  </si>
  <si>
    <t>ВЕСОВАЯ КАТЕГОРИЯ   100</t>
  </si>
  <si>
    <t>Юноши 17-19 (24.12.2003)/17</t>
  </si>
  <si>
    <t>93,70</t>
  </si>
  <si>
    <t xml:space="preserve">Арсеньев/Приморский край </t>
  </si>
  <si>
    <t>145,0</t>
  </si>
  <si>
    <t>150,0</t>
  </si>
  <si>
    <t>130,0</t>
  </si>
  <si>
    <t>160,0</t>
  </si>
  <si>
    <t>Ерофеева Жанна</t>
  </si>
  <si>
    <t>Открытая (01.02.1985)/36</t>
  </si>
  <si>
    <t>56,80</t>
  </si>
  <si>
    <t>112,5</t>
  </si>
  <si>
    <t>57,5</t>
  </si>
  <si>
    <t>120,0</t>
  </si>
  <si>
    <t>-</t>
  </si>
  <si>
    <t>ВЕСОВАЯ КАТЕГОРИЯ   75</t>
  </si>
  <si>
    <t>Гайценрейдер Галина</t>
  </si>
  <si>
    <t>Открытая (12.05.1991)/29</t>
  </si>
  <si>
    <t>73,60</t>
  </si>
  <si>
    <t>52,5</t>
  </si>
  <si>
    <t>55,0</t>
  </si>
  <si>
    <t xml:space="preserve">Результат </t>
  </si>
  <si>
    <t>Результат</t>
  </si>
  <si>
    <t>ВЕСОВАЯ КАТЕГОРИЯ   56</t>
  </si>
  <si>
    <t>Открытая (04.11.1992)/28</t>
  </si>
  <si>
    <t>53,10</t>
  </si>
  <si>
    <t xml:space="preserve">Владивосток/Приморский край </t>
  </si>
  <si>
    <t>60,0</t>
  </si>
  <si>
    <t>Открытая (18.07.1992)/28</t>
  </si>
  <si>
    <t>59,00</t>
  </si>
  <si>
    <t>47,5</t>
  </si>
  <si>
    <t>50,0</t>
  </si>
  <si>
    <t>Открытая (05.10.1994)/26</t>
  </si>
  <si>
    <t>73,20</t>
  </si>
  <si>
    <t>Юноши 17-19 (09.08.2003)/17</t>
  </si>
  <si>
    <t>73,30</t>
  </si>
  <si>
    <t>102,5</t>
  </si>
  <si>
    <t>117,5</t>
  </si>
  <si>
    <t>Юниоры (05.02.1998)/23</t>
  </si>
  <si>
    <t>74,00</t>
  </si>
  <si>
    <t>135,0</t>
  </si>
  <si>
    <t>ВЕСОВАЯ КАТЕГОРИЯ   82.5</t>
  </si>
  <si>
    <t>Толстой Дмитрий</t>
  </si>
  <si>
    <t>Открытая (12.09.1987)/33</t>
  </si>
  <si>
    <t>82,00</t>
  </si>
  <si>
    <t>152,5</t>
  </si>
  <si>
    <t>157,5</t>
  </si>
  <si>
    <t>Открытая (08.07.1990)/30</t>
  </si>
  <si>
    <t>79,50</t>
  </si>
  <si>
    <t>127,5</t>
  </si>
  <si>
    <t>132,5</t>
  </si>
  <si>
    <t>Лопарев Денис</t>
  </si>
  <si>
    <t>Открытая (24.07.1986)/34</t>
  </si>
  <si>
    <t>89,10</t>
  </si>
  <si>
    <t>Коваль Алексей</t>
  </si>
  <si>
    <t>Открытая (18.04.1989)/31</t>
  </si>
  <si>
    <t>89,50</t>
  </si>
  <si>
    <t>Открытая (16.12.1993)/27</t>
  </si>
  <si>
    <t>88,40</t>
  </si>
  <si>
    <t>Мастера 40-49 (07.11.1974)/46</t>
  </si>
  <si>
    <t>88,70</t>
  </si>
  <si>
    <t>Открытая (17.11.1987)/33</t>
  </si>
  <si>
    <t>98,40</t>
  </si>
  <si>
    <t xml:space="preserve">Чугуевка/Приморский край </t>
  </si>
  <si>
    <t>82.5</t>
  </si>
  <si>
    <t>102,5410</t>
  </si>
  <si>
    <t>99,4635</t>
  </si>
  <si>
    <t>97,6305</t>
  </si>
  <si>
    <t>2</t>
  </si>
  <si>
    <t>3</t>
  </si>
  <si>
    <t>80,0</t>
  </si>
  <si>
    <t>85,0</t>
  </si>
  <si>
    <t>137,5</t>
  </si>
  <si>
    <t>ВЕСОВАЯ КАТЕГОРИЯ   67.5</t>
  </si>
  <si>
    <t>Открытая (24.07.1991)/29</t>
  </si>
  <si>
    <t>Открытая (19.09.1987)/33</t>
  </si>
  <si>
    <t>210,0</t>
  </si>
  <si>
    <t>225,0</t>
  </si>
  <si>
    <t>260,0</t>
  </si>
  <si>
    <t>220,0</t>
  </si>
  <si>
    <t>230,0</t>
  </si>
  <si>
    <t>235,0</t>
  </si>
  <si>
    <t>Открытая (12.02.1991)/30</t>
  </si>
  <si>
    <t>245,0</t>
  </si>
  <si>
    <t>Мастера 40-49 (16.07.1979)/41</t>
  </si>
  <si>
    <t>Турпак А.</t>
  </si>
  <si>
    <t>Бурцев А.</t>
  </si>
  <si>
    <t>Открытый мастерский турнир "Время сильных"
WRPF любители Пауэрлифтинг без экипировки ДК
Арсеньев/Приморский край, 10 апреля 2021 года</t>
  </si>
  <si>
    <t>Открытый мастерский турнир "Время сильных"
WRPF любители Пауэрлифтинг без экипировки
Арсеньев/Приморский край, 10 апреля 2021 года</t>
  </si>
  <si>
    <t>Открытый мастерский турнир "Время сильных"
WRPF любители Пауэрлифтинг классический в бинтах ДК
Арсеньев/Приморский край, 10 апреля 2021 года</t>
  </si>
  <si>
    <t>Открытый мастерский турнир "Время сильных"
WRPF любители Пауэрлифтинг классический в бинтах
Арсеньев/Приморский край, 10 апреля 2021 года</t>
  </si>
  <si>
    <t>Открытый мастерский турнир "Время сильных"
WRPF любители Силовое двоеборье без экипировки ДК
Арсеньев/Приморский край, 10 апреля 2021 года</t>
  </si>
  <si>
    <t>Открытый мастерский турнир "Время сильных"
WRPF любители Жим лежа без экипировки ДК
Арсеньев/Приморский край, 10 апреля 2021 года</t>
  </si>
  <si>
    <t>Открытый мастерский турнир "Время сильных"
WRPF любители Жим лежа без экипировки
Арсеньев/Приморский край, 10 апреля 2021 года</t>
  </si>
  <si>
    <t>Открытый мастерский турнир "Время сильных"
WRPF любители Становая тяга без экипировки ДК
Арсеньев/Приморский край, 10 апреля 2021 года</t>
  </si>
  <si>
    <t>Коломыцин Кирилл</t>
  </si>
  <si>
    <t xml:space="preserve">Турпак А. </t>
  </si>
  <si>
    <t>Бородин Никита</t>
  </si>
  <si>
    <t>Ковшар Юрий</t>
  </si>
  <si>
    <t>Бурцев Анатолий</t>
  </si>
  <si>
    <t>Весовая категория</t>
  </si>
  <si>
    <t>Юрасова Анастасия</t>
  </si>
  <si>
    <t>Третьякова Алиса</t>
  </si>
  <si>
    <t>Бугор Анастасия</t>
  </si>
  <si>
    <t>Гордиенко Алексей</t>
  </si>
  <si>
    <t>Посполит Николай</t>
  </si>
  <si>
    <t>Фаисханов Ринат</t>
  </si>
  <si>
    <t>Бурдинский Иван</t>
  </si>
  <si>
    <t>Шанин Алексей</t>
  </si>
  <si>
    <t>Костоусов Степан</t>
  </si>
  <si>
    <t>Федяев В.</t>
  </si>
  <si>
    <t>Бирун Д.</t>
  </si>
  <si>
    <t>Михайлов В.</t>
  </si>
  <si>
    <t>Метелкин М.</t>
  </si>
  <si>
    <t>Ладогубец Оксана</t>
  </si>
  <si>
    <t>Котов Алексей</t>
  </si>
  <si>
    <t>Юраш Максим</t>
  </si>
  <si>
    <t>Каретников Александр</t>
  </si>
  <si>
    <t>№</t>
  </si>
  <si>
    <t xml:space="preserve">
Дата рождения/Возраст</t>
  </si>
  <si>
    <t>Возрастная группа</t>
  </si>
  <si>
    <t>O</t>
  </si>
  <si>
    <t>T2</t>
  </si>
  <si>
    <t>J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</si>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</sst>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6.33203125" style="5" bestFit="1" customWidth="1"/>
    <col min="4" max="4" width="15.5" style="5" bestFit="1" customWidth="1"/>
    <col min="5" max="5" width="11.6640625" style="5" customWidth="1"/>
    <col min="6" max="6" width="25.83203125" style="5" bestFit="1" customWidth="1"/>
    <col min="7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8" width="5.5" style="6" customWidth="1"/>
    <col min="19" max="19" width="7.83203125" style="30" bestFit="1" customWidth="1"/>
    <col min="20" max="20" width="6.5" style="6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39" t="s">
        <v>128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70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2" t="s">
        <v>1</v>
      </c>
      <c r="T3" s="51" t="s">
        <v>3</v>
      </c>
      <c r="U3" s="54" t="s">
        <v>2</v>
      </c>
    </row>
    <row r="4" spans="1:21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0"/>
      <c r="U4" s="55"/>
    </row>
    <row r="5" spans="1:21" ht="16">
      <c r="A5" s="35" t="s">
        <v>28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8" t="s">
        <v>55</v>
      </c>
      <c r="B6" s="7" t="s">
        <v>49</v>
      </c>
      <c r="C6" s="7" t="s">
        <v>50</v>
      </c>
      <c r="D6" s="7" t="s">
        <v>51</v>
      </c>
      <c r="E6" s="7" t="s">
        <v>162</v>
      </c>
      <c r="F6" s="7" t="s">
        <v>44</v>
      </c>
      <c r="G6" s="14" t="s">
        <v>52</v>
      </c>
      <c r="H6" s="15" t="s">
        <v>38</v>
      </c>
      <c r="I6" s="15" t="s">
        <v>38</v>
      </c>
      <c r="J6" s="8"/>
      <c r="K6" s="15" t="s">
        <v>53</v>
      </c>
      <c r="L6" s="15" t="s">
        <v>53</v>
      </c>
      <c r="M6" s="15" t="s">
        <v>53</v>
      </c>
      <c r="N6" s="8"/>
      <c r="O6" s="15"/>
      <c r="P6" s="8"/>
      <c r="Q6" s="8"/>
      <c r="R6" s="8"/>
      <c r="S6" s="31">
        <v>0</v>
      </c>
      <c r="T6" s="8" t="str">
        <f>"0,0000"</f>
        <v>0,0000</v>
      </c>
      <c r="U6" s="7" t="s">
        <v>126</v>
      </c>
    </row>
    <row r="7" spans="1:21">
      <c r="B7" s="5" t="s">
        <v>27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5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39" t="s">
        <v>129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5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1" t="s">
        <v>1</v>
      </c>
      <c r="T3" s="51" t="s">
        <v>3</v>
      </c>
      <c r="U3" s="54" t="s">
        <v>2</v>
      </c>
    </row>
    <row r="4" spans="1:21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5"/>
    </row>
    <row r="5" spans="1:21" ht="16">
      <c r="A5" s="35" t="s">
        <v>41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8" t="s">
        <v>26</v>
      </c>
      <c r="B6" s="7" t="s">
        <v>136</v>
      </c>
      <c r="C6" s="7" t="s">
        <v>42</v>
      </c>
      <c r="D6" s="7" t="s">
        <v>43</v>
      </c>
      <c r="E6" s="7" t="s">
        <v>163</v>
      </c>
      <c r="F6" s="7" t="s">
        <v>44</v>
      </c>
      <c r="G6" s="15" t="s">
        <v>45</v>
      </c>
      <c r="H6" s="14" t="s">
        <v>45</v>
      </c>
      <c r="I6" s="15" t="s">
        <v>46</v>
      </c>
      <c r="J6" s="8"/>
      <c r="K6" s="14" t="s">
        <v>40</v>
      </c>
      <c r="L6" s="15" t="s">
        <v>47</v>
      </c>
      <c r="M6" s="15" t="s">
        <v>47</v>
      </c>
      <c r="N6" s="8"/>
      <c r="O6" s="14" t="s">
        <v>46</v>
      </c>
      <c r="P6" s="14" t="s">
        <v>48</v>
      </c>
      <c r="Q6" s="15" t="s">
        <v>18</v>
      </c>
      <c r="R6" s="8"/>
      <c r="S6" s="8" t="str">
        <f>"430,0"</f>
        <v>430,0</v>
      </c>
      <c r="T6" s="8" t="str">
        <f>"269,1800"</f>
        <v>269,1800</v>
      </c>
      <c r="U6" s="28" t="s">
        <v>137</v>
      </c>
    </row>
    <row r="7" spans="1:21">
      <c r="B7" s="5" t="s">
        <v>27</v>
      </c>
    </row>
    <row r="8" spans="1:21">
      <c r="B8" s="5" t="s">
        <v>27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39" t="s">
        <v>130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76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1" t="s">
        <v>1</v>
      </c>
      <c r="T3" s="51" t="s">
        <v>3</v>
      </c>
      <c r="U3" s="54" t="s">
        <v>2</v>
      </c>
    </row>
    <row r="4" spans="1:21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5"/>
    </row>
    <row r="5" spans="1:21" ht="16">
      <c r="A5" s="35" t="s">
        <v>28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8" t="s">
        <v>26</v>
      </c>
      <c r="B6" s="7" t="s">
        <v>138</v>
      </c>
      <c r="C6" s="7" t="s">
        <v>29</v>
      </c>
      <c r="D6" s="7" t="s">
        <v>30</v>
      </c>
      <c r="E6" s="7" t="s">
        <v>162</v>
      </c>
      <c r="F6" s="7" t="s">
        <v>13</v>
      </c>
      <c r="G6" s="14" t="s">
        <v>18</v>
      </c>
      <c r="H6" s="14" t="s">
        <v>31</v>
      </c>
      <c r="I6" s="15" t="s">
        <v>32</v>
      </c>
      <c r="J6" s="8"/>
      <c r="K6" s="14" t="s">
        <v>33</v>
      </c>
      <c r="L6" s="14" t="s">
        <v>34</v>
      </c>
      <c r="M6" s="8"/>
      <c r="N6" s="8"/>
      <c r="O6" s="14" t="s">
        <v>18</v>
      </c>
      <c r="P6" s="14" t="s">
        <v>31</v>
      </c>
      <c r="Q6" s="14" t="s">
        <v>32</v>
      </c>
      <c r="R6" s="8"/>
      <c r="S6" s="8" t="str">
        <f>"475,0"</f>
        <v>475,0</v>
      </c>
      <c r="T6" s="8" t="str">
        <f>"410,7800"</f>
        <v>410,7800</v>
      </c>
      <c r="U6" s="28" t="s">
        <v>127</v>
      </c>
    </row>
    <row r="7" spans="1:21">
      <c r="B7" s="5" t="s">
        <v>27</v>
      </c>
    </row>
    <row r="8" spans="1:21" ht="16">
      <c r="A8" s="56" t="s">
        <v>10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>
      <c r="A9" s="8" t="s">
        <v>26</v>
      </c>
      <c r="B9" s="7" t="s">
        <v>139</v>
      </c>
      <c r="C9" s="7" t="s">
        <v>35</v>
      </c>
      <c r="D9" s="7" t="s">
        <v>36</v>
      </c>
      <c r="E9" s="7" t="s">
        <v>162</v>
      </c>
      <c r="F9" s="7" t="s">
        <v>13</v>
      </c>
      <c r="G9" s="14" t="s">
        <v>31</v>
      </c>
      <c r="H9" s="14" t="s">
        <v>32</v>
      </c>
      <c r="I9" s="15" t="s">
        <v>37</v>
      </c>
      <c r="J9" s="8"/>
      <c r="K9" s="14" t="s">
        <v>38</v>
      </c>
      <c r="L9" s="14" t="s">
        <v>39</v>
      </c>
      <c r="M9" s="14" t="s">
        <v>40</v>
      </c>
      <c r="N9" s="8"/>
      <c r="O9" s="15" t="s">
        <v>32</v>
      </c>
      <c r="P9" s="14" t="s">
        <v>32</v>
      </c>
      <c r="Q9" s="14" t="s">
        <v>37</v>
      </c>
      <c r="R9" s="8"/>
      <c r="S9" s="8" t="str">
        <f>"515,0"</f>
        <v>515,0</v>
      </c>
      <c r="T9" s="8" t="str">
        <f>"333,2565"</f>
        <v>333,2565</v>
      </c>
      <c r="U9" s="28" t="s">
        <v>127</v>
      </c>
    </row>
    <row r="10" spans="1:21">
      <c r="B10" s="5" t="s">
        <v>27</v>
      </c>
    </row>
    <row r="11" spans="1:21">
      <c r="B11" s="5" t="s">
        <v>27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pageSetUpPr fitToPage="1"/>
  </sheetPr>
  <dimension ref="A1:U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6" width="5.5" style="6" customWidth="1"/>
    <col min="17" max="17" width="5.3320312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9" t="s">
        <v>131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79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1" t="s">
        <v>1</v>
      </c>
      <c r="T3" s="51" t="s">
        <v>3</v>
      </c>
      <c r="U3" s="54" t="s">
        <v>2</v>
      </c>
    </row>
    <row r="4" spans="1:21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5"/>
    </row>
    <row r="5" spans="1:21" ht="16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8" t="s">
        <v>26</v>
      </c>
      <c r="B6" s="7" t="s">
        <v>140</v>
      </c>
      <c r="C6" s="7" t="s">
        <v>11</v>
      </c>
      <c r="D6" s="7" t="s">
        <v>12</v>
      </c>
      <c r="E6" s="7" t="s">
        <v>162</v>
      </c>
      <c r="F6" s="7" t="s">
        <v>13</v>
      </c>
      <c r="G6" s="14" t="s">
        <v>14</v>
      </c>
      <c r="H6" s="14" t="s">
        <v>15</v>
      </c>
      <c r="I6" s="8"/>
      <c r="J6" s="8"/>
      <c r="K6" s="14" t="s">
        <v>16</v>
      </c>
      <c r="L6" s="14" t="s">
        <v>17</v>
      </c>
      <c r="M6" s="15" t="s">
        <v>18</v>
      </c>
      <c r="N6" s="8"/>
      <c r="O6" s="14" t="s">
        <v>15</v>
      </c>
      <c r="P6" s="14" t="s">
        <v>19</v>
      </c>
      <c r="Q6" s="8"/>
      <c r="R6" s="8"/>
      <c r="S6" s="8" t="str">
        <f>"725,0"</f>
        <v>725,0</v>
      </c>
      <c r="T6" s="8" t="str">
        <f>"464,9425"</f>
        <v>464,9425</v>
      </c>
      <c r="U6" s="7"/>
    </row>
    <row r="7" spans="1:21">
      <c r="B7" s="5" t="s">
        <v>27</v>
      </c>
    </row>
    <row r="8" spans="1:21">
      <c r="B8" s="5" t="s">
        <v>27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6.33203125" style="5" bestFit="1" customWidth="1"/>
    <col min="4" max="4" width="15.5" style="5" bestFit="1" customWidth="1"/>
    <col min="5" max="5" width="13" style="5" customWidth="1"/>
    <col min="6" max="6" width="25.83203125" style="5" bestFit="1" customWidth="1"/>
    <col min="7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10.33203125" style="30" customWidth="1"/>
    <col min="16" max="16" width="9.83203125" style="6" customWidth="1"/>
    <col min="17" max="17" width="20" style="5" customWidth="1"/>
    <col min="18" max="16384" width="9.1640625" style="3"/>
  </cols>
  <sheetData>
    <row r="1" spans="1:17" s="2" customFormat="1" ht="29" customHeight="1">
      <c r="A1" s="39" t="s">
        <v>132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74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2" t="s">
        <v>1</v>
      </c>
      <c r="P3" s="51" t="s">
        <v>3</v>
      </c>
      <c r="Q3" s="54" t="s">
        <v>2</v>
      </c>
    </row>
    <row r="4" spans="1:17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0"/>
      <c r="Q4" s="55"/>
    </row>
    <row r="5" spans="1:17" ht="16">
      <c r="A5" s="35" t="s">
        <v>28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8" t="s">
        <v>55</v>
      </c>
      <c r="B6" s="7" t="s">
        <v>49</v>
      </c>
      <c r="C6" s="7" t="s">
        <v>50</v>
      </c>
      <c r="D6" s="7" t="s">
        <v>51</v>
      </c>
      <c r="E6" s="7" t="s">
        <v>162</v>
      </c>
      <c r="F6" s="7" t="s">
        <v>44</v>
      </c>
      <c r="G6" s="15" t="s">
        <v>53</v>
      </c>
      <c r="H6" s="15" t="s">
        <v>53</v>
      </c>
      <c r="I6" s="15" t="s">
        <v>53</v>
      </c>
      <c r="J6" s="8"/>
      <c r="K6" s="15"/>
      <c r="L6" s="8"/>
      <c r="M6" s="8"/>
      <c r="N6" s="8"/>
      <c r="O6" s="31">
        <v>0</v>
      </c>
      <c r="P6" s="8" t="str">
        <f>"0,0000"</f>
        <v>0,0000</v>
      </c>
      <c r="Q6" s="28" t="s">
        <v>126</v>
      </c>
    </row>
    <row r="7" spans="1:17">
      <c r="B7" s="5" t="s">
        <v>27</v>
      </c>
    </row>
    <row r="8" spans="1:17">
      <c r="B8" s="5" t="s">
        <v>27</v>
      </c>
    </row>
    <row r="9" spans="1:17">
      <c r="B9" s="5" t="s">
        <v>27</v>
      </c>
    </row>
    <row r="10" spans="1:17">
      <c r="B10" s="5" t="s">
        <v>27</v>
      </c>
    </row>
    <row r="11" spans="1:17">
      <c r="B11" s="5" t="s">
        <v>27</v>
      </c>
    </row>
    <row r="12" spans="1:17">
      <c r="B12" s="5" t="s">
        <v>27</v>
      </c>
    </row>
    <row r="13" spans="1:17">
      <c r="B13" s="5" t="s">
        <v>27</v>
      </c>
    </row>
    <row r="14" spans="1:17">
      <c r="B14" s="5" t="s">
        <v>27</v>
      </c>
    </row>
    <row r="15" spans="1:17">
      <c r="B15" s="5" t="s">
        <v>27</v>
      </c>
    </row>
    <row r="17" spans="3:4" ht="18">
      <c r="C17" s="9"/>
      <c r="D17" s="9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5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39" t="s">
        <v>133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84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8</v>
      </c>
      <c r="H3" s="51"/>
      <c r="I3" s="51"/>
      <c r="J3" s="51"/>
      <c r="K3" s="52" t="s">
        <v>63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3"/>
      <c r="L4" s="50"/>
      <c r="M4" s="55"/>
    </row>
    <row r="5" spans="1:13" ht="16">
      <c r="A5" s="35" t="s">
        <v>64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26</v>
      </c>
      <c r="B6" s="7" t="s">
        <v>142</v>
      </c>
      <c r="C6" s="7" t="s">
        <v>65</v>
      </c>
      <c r="D6" s="7" t="s">
        <v>66</v>
      </c>
      <c r="E6" s="7" t="s">
        <v>162</v>
      </c>
      <c r="F6" s="7" t="s">
        <v>67</v>
      </c>
      <c r="G6" s="14" t="s">
        <v>61</v>
      </c>
      <c r="H6" s="15" t="s">
        <v>68</v>
      </c>
      <c r="I6" s="15" t="s">
        <v>68</v>
      </c>
      <c r="J6" s="8"/>
      <c r="K6" s="31" t="str">
        <f>"55,0"</f>
        <v>55,0</v>
      </c>
      <c r="L6" s="8" t="str">
        <f>"67,4630"</f>
        <v>67,4630</v>
      </c>
      <c r="M6" s="7" t="s">
        <v>151</v>
      </c>
    </row>
    <row r="7" spans="1:13">
      <c r="B7" s="5" t="s">
        <v>27</v>
      </c>
    </row>
    <row r="8" spans="1:13" ht="16">
      <c r="A8" s="56" t="s">
        <v>28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17" t="s">
        <v>26</v>
      </c>
      <c r="B9" s="16" t="s">
        <v>143</v>
      </c>
      <c r="C9" s="16" t="s">
        <v>69</v>
      </c>
      <c r="D9" s="16" t="s">
        <v>70</v>
      </c>
      <c r="E9" s="16" t="s">
        <v>162</v>
      </c>
      <c r="F9" s="16" t="s">
        <v>67</v>
      </c>
      <c r="G9" s="22" t="s">
        <v>71</v>
      </c>
      <c r="H9" s="23" t="s">
        <v>71</v>
      </c>
      <c r="I9" s="22" t="s">
        <v>72</v>
      </c>
      <c r="J9" s="17"/>
      <c r="K9" s="32" t="str">
        <f>"47,5"</f>
        <v>47,5</v>
      </c>
      <c r="L9" s="17" t="str">
        <f>"53,6513"</f>
        <v>53,6513</v>
      </c>
      <c r="M9" s="16"/>
    </row>
    <row r="10" spans="1:13">
      <c r="A10" s="19" t="s">
        <v>55</v>
      </c>
      <c r="B10" s="18" t="s">
        <v>49</v>
      </c>
      <c r="C10" s="18" t="s">
        <v>50</v>
      </c>
      <c r="D10" s="18" t="s">
        <v>51</v>
      </c>
      <c r="E10" s="18" t="s">
        <v>162</v>
      </c>
      <c r="F10" s="18" t="s">
        <v>44</v>
      </c>
      <c r="G10" s="25" t="s">
        <v>53</v>
      </c>
      <c r="H10" s="25" t="s">
        <v>53</v>
      </c>
      <c r="I10" s="25" t="s">
        <v>53</v>
      </c>
      <c r="J10" s="19"/>
      <c r="K10" s="33">
        <v>0</v>
      </c>
      <c r="L10" s="19" t="str">
        <f>"0,0000"</f>
        <v>0,0000</v>
      </c>
      <c r="M10" s="18" t="s">
        <v>126</v>
      </c>
    </row>
    <row r="11" spans="1:13">
      <c r="B11" s="5" t="s">
        <v>27</v>
      </c>
    </row>
    <row r="12" spans="1:13" ht="16">
      <c r="A12" s="56" t="s">
        <v>56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13">
      <c r="A13" s="8" t="s">
        <v>26</v>
      </c>
      <c r="B13" s="7" t="s">
        <v>144</v>
      </c>
      <c r="C13" s="7" t="s">
        <v>73</v>
      </c>
      <c r="D13" s="7" t="s">
        <v>74</v>
      </c>
      <c r="E13" s="7" t="s">
        <v>162</v>
      </c>
      <c r="F13" s="7" t="s">
        <v>67</v>
      </c>
      <c r="G13" s="14" t="s">
        <v>33</v>
      </c>
      <c r="H13" s="15" t="s">
        <v>34</v>
      </c>
      <c r="I13" s="14" t="s">
        <v>34</v>
      </c>
      <c r="J13" s="8"/>
      <c r="K13" s="31" t="str">
        <f>"105,0"</f>
        <v>105,0</v>
      </c>
      <c r="L13" s="8" t="str">
        <f>"101,3775"</f>
        <v>101,3775</v>
      </c>
      <c r="M13" s="7"/>
    </row>
    <row r="14" spans="1:13">
      <c r="B14" s="5" t="s">
        <v>27</v>
      </c>
    </row>
    <row r="15" spans="1:13" ht="16">
      <c r="A15" s="56" t="s">
        <v>56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3">
      <c r="A16" s="17" t="s">
        <v>26</v>
      </c>
      <c r="B16" s="16" t="s">
        <v>145</v>
      </c>
      <c r="C16" s="16" t="s">
        <v>75</v>
      </c>
      <c r="D16" s="16" t="s">
        <v>76</v>
      </c>
      <c r="E16" s="16" t="s">
        <v>163</v>
      </c>
      <c r="F16" s="16" t="s">
        <v>44</v>
      </c>
      <c r="G16" s="23" t="s">
        <v>77</v>
      </c>
      <c r="H16" s="23" t="s">
        <v>78</v>
      </c>
      <c r="I16" s="23" t="s">
        <v>54</v>
      </c>
      <c r="J16" s="17"/>
      <c r="K16" s="32" t="str">
        <f>"120,0"</f>
        <v>120,0</v>
      </c>
      <c r="L16" s="17" t="str">
        <f>"86,9040"</f>
        <v>86,9040</v>
      </c>
      <c r="M16" s="16" t="s">
        <v>152</v>
      </c>
    </row>
    <row r="17" spans="1:13">
      <c r="A17" s="19" t="s">
        <v>26</v>
      </c>
      <c r="B17" s="18" t="s">
        <v>146</v>
      </c>
      <c r="C17" s="18" t="s">
        <v>79</v>
      </c>
      <c r="D17" s="18" t="s">
        <v>80</v>
      </c>
      <c r="E17" s="18" t="s">
        <v>164</v>
      </c>
      <c r="F17" s="18" t="s">
        <v>13</v>
      </c>
      <c r="G17" s="24" t="s">
        <v>40</v>
      </c>
      <c r="H17" s="24" t="s">
        <v>47</v>
      </c>
      <c r="I17" s="25" t="s">
        <v>81</v>
      </c>
      <c r="J17" s="19"/>
      <c r="K17" s="33" t="str">
        <f>"130,0"</f>
        <v>130,0</v>
      </c>
      <c r="L17" s="19" t="str">
        <f>"93,5090"</f>
        <v>93,5090</v>
      </c>
      <c r="M17" s="18" t="s">
        <v>127</v>
      </c>
    </row>
    <row r="18" spans="1:13">
      <c r="B18" s="5" t="s">
        <v>27</v>
      </c>
    </row>
    <row r="19" spans="1:13" ht="16">
      <c r="A19" s="56" t="s">
        <v>82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3">
      <c r="A20" s="17" t="s">
        <v>26</v>
      </c>
      <c r="B20" s="16" t="s">
        <v>83</v>
      </c>
      <c r="C20" s="16" t="s">
        <v>84</v>
      </c>
      <c r="D20" s="16" t="s">
        <v>85</v>
      </c>
      <c r="E20" s="16" t="s">
        <v>162</v>
      </c>
      <c r="F20" s="16" t="s">
        <v>67</v>
      </c>
      <c r="G20" s="23" t="s">
        <v>45</v>
      </c>
      <c r="H20" s="23" t="s">
        <v>86</v>
      </c>
      <c r="I20" s="22" t="s">
        <v>87</v>
      </c>
      <c r="J20" s="17"/>
      <c r="K20" s="32" t="str">
        <f>"152,5"</f>
        <v>152,5</v>
      </c>
      <c r="L20" s="17" t="str">
        <f>"102,5410"</f>
        <v>102,5410</v>
      </c>
      <c r="M20" s="16" t="s">
        <v>153</v>
      </c>
    </row>
    <row r="21" spans="1:13">
      <c r="A21" s="19" t="s">
        <v>109</v>
      </c>
      <c r="B21" s="18" t="s">
        <v>147</v>
      </c>
      <c r="C21" s="18" t="s">
        <v>88</v>
      </c>
      <c r="D21" s="18" t="s">
        <v>89</v>
      </c>
      <c r="E21" s="18" t="s">
        <v>162</v>
      </c>
      <c r="F21" s="18" t="s">
        <v>44</v>
      </c>
      <c r="G21" s="24" t="s">
        <v>90</v>
      </c>
      <c r="H21" s="24" t="s">
        <v>91</v>
      </c>
      <c r="I21" s="25" t="s">
        <v>81</v>
      </c>
      <c r="J21" s="19"/>
      <c r="K21" s="33" t="str">
        <f>"132,5"</f>
        <v>132,5</v>
      </c>
      <c r="L21" s="19" t="str">
        <f>"90,8155"</f>
        <v>90,8155</v>
      </c>
      <c r="M21" s="18"/>
    </row>
    <row r="22" spans="1:13">
      <c r="B22" s="5" t="s">
        <v>27</v>
      </c>
    </row>
    <row r="23" spans="1:13" ht="16">
      <c r="A23" s="56" t="s">
        <v>10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13">
      <c r="A24" s="17" t="s">
        <v>26</v>
      </c>
      <c r="B24" s="16" t="s">
        <v>92</v>
      </c>
      <c r="C24" s="16" t="s">
        <v>93</v>
      </c>
      <c r="D24" s="16" t="s">
        <v>94</v>
      </c>
      <c r="E24" s="16" t="s">
        <v>162</v>
      </c>
      <c r="F24" s="16" t="s">
        <v>67</v>
      </c>
      <c r="G24" s="23" t="s">
        <v>16</v>
      </c>
      <c r="H24" s="22" t="s">
        <v>48</v>
      </c>
      <c r="I24" s="22" t="s">
        <v>48</v>
      </c>
      <c r="J24" s="17"/>
      <c r="K24" s="32" t="str">
        <f>"155,0"</f>
        <v>155,0</v>
      </c>
      <c r="L24" s="17" t="str">
        <f>"99,4635"</f>
        <v>99,4635</v>
      </c>
      <c r="M24" s="16"/>
    </row>
    <row r="25" spans="1:13">
      <c r="A25" s="21" t="s">
        <v>109</v>
      </c>
      <c r="B25" s="20" t="s">
        <v>95</v>
      </c>
      <c r="C25" s="20" t="s">
        <v>96</v>
      </c>
      <c r="D25" s="20" t="s">
        <v>97</v>
      </c>
      <c r="E25" s="20" t="s">
        <v>162</v>
      </c>
      <c r="F25" s="20" t="s">
        <v>13</v>
      </c>
      <c r="G25" s="26" t="s">
        <v>45</v>
      </c>
      <c r="H25" s="26" t="s">
        <v>86</v>
      </c>
      <c r="I25" s="27" t="s">
        <v>16</v>
      </c>
      <c r="J25" s="21"/>
      <c r="K25" s="34" t="str">
        <f>"152,5"</f>
        <v>152,5</v>
      </c>
      <c r="L25" s="21" t="str">
        <f>"97,6305"</f>
        <v>97,6305</v>
      </c>
      <c r="M25" s="20" t="s">
        <v>127</v>
      </c>
    </row>
    <row r="26" spans="1:13">
      <c r="A26" s="21" t="s">
        <v>110</v>
      </c>
      <c r="B26" s="20" t="s">
        <v>148</v>
      </c>
      <c r="C26" s="20" t="s">
        <v>98</v>
      </c>
      <c r="D26" s="20" t="s">
        <v>99</v>
      </c>
      <c r="E26" s="20" t="s">
        <v>162</v>
      </c>
      <c r="F26" s="20" t="s">
        <v>67</v>
      </c>
      <c r="G26" s="27" t="s">
        <v>46</v>
      </c>
      <c r="H26" s="26" t="s">
        <v>46</v>
      </c>
      <c r="I26" s="27" t="s">
        <v>48</v>
      </c>
      <c r="J26" s="21"/>
      <c r="K26" s="34" t="str">
        <f>"150,0"</f>
        <v>150,0</v>
      </c>
      <c r="L26" s="21" t="str">
        <f>"96,6600"</f>
        <v>96,6600</v>
      </c>
      <c r="M26" s="20"/>
    </row>
    <row r="27" spans="1:13">
      <c r="A27" s="19" t="s">
        <v>26</v>
      </c>
      <c r="B27" s="18" t="s">
        <v>149</v>
      </c>
      <c r="C27" s="18" t="s">
        <v>100</v>
      </c>
      <c r="D27" s="18" t="s">
        <v>101</v>
      </c>
      <c r="E27" s="18" t="s">
        <v>165</v>
      </c>
      <c r="F27" s="18" t="s">
        <v>67</v>
      </c>
      <c r="G27" s="24" t="s">
        <v>47</v>
      </c>
      <c r="H27" s="24" t="s">
        <v>81</v>
      </c>
      <c r="I27" s="25" t="s">
        <v>45</v>
      </c>
      <c r="J27" s="19"/>
      <c r="K27" s="33" t="str">
        <f>"135,0"</f>
        <v>135,0</v>
      </c>
      <c r="L27" s="19" t="str">
        <f>"93,6049"</f>
        <v>93,6049</v>
      </c>
      <c r="M27" s="18"/>
    </row>
    <row r="28" spans="1:13">
      <c r="B28" s="5" t="s">
        <v>27</v>
      </c>
    </row>
    <row r="29" spans="1:13" ht="16">
      <c r="A29" s="56" t="s">
        <v>41</v>
      </c>
      <c r="B29" s="56"/>
      <c r="C29" s="56"/>
      <c r="D29" s="56"/>
      <c r="E29" s="56"/>
      <c r="F29" s="56"/>
      <c r="G29" s="56"/>
      <c r="H29" s="56"/>
      <c r="I29" s="56"/>
      <c r="J29" s="56"/>
    </row>
    <row r="30" spans="1:13">
      <c r="A30" s="8" t="s">
        <v>26</v>
      </c>
      <c r="B30" s="7" t="s">
        <v>150</v>
      </c>
      <c r="C30" s="7" t="s">
        <v>102</v>
      </c>
      <c r="D30" s="7" t="s">
        <v>103</v>
      </c>
      <c r="E30" s="7" t="s">
        <v>162</v>
      </c>
      <c r="F30" s="7" t="s">
        <v>104</v>
      </c>
      <c r="G30" s="15" t="s">
        <v>40</v>
      </c>
      <c r="H30" s="14" t="s">
        <v>40</v>
      </c>
      <c r="I30" s="14" t="s">
        <v>47</v>
      </c>
      <c r="J30" s="8"/>
      <c r="K30" s="31" t="str">
        <f>"130,0"</f>
        <v>130,0</v>
      </c>
      <c r="L30" s="8" t="str">
        <f>"79,6380"</f>
        <v>79,6380</v>
      </c>
      <c r="M30" s="7"/>
    </row>
    <row r="31" spans="1:13">
      <c r="B31" s="5" t="s">
        <v>27</v>
      </c>
    </row>
    <row r="32" spans="1:13">
      <c r="B32" s="5" t="s">
        <v>27</v>
      </c>
    </row>
    <row r="33" spans="2:6">
      <c r="B33" s="5" t="s">
        <v>27</v>
      </c>
    </row>
    <row r="34" spans="2:6" ht="18">
      <c r="B34" s="9" t="s">
        <v>20</v>
      </c>
      <c r="C34" s="9"/>
    </row>
    <row r="35" spans="2:6" ht="14">
      <c r="B35" s="11"/>
      <c r="C35" s="12" t="s">
        <v>21</v>
      </c>
    </row>
    <row r="36" spans="2:6" ht="14">
      <c r="B36" s="13" t="s">
        <v>22</v>
      </c>
      <c r="C36" s="13" t="s">
        <v>23</v>
      </c>
      <c r="D36" s="13" t="s">
        <v>141</v>
      </c>
      <c r="E36" s="13" t="s">
        <v>62</v>
      </c>
      <c r="F36" s="13" t="s">
        <v>24</v>
      </c>
    </row>
    <row r="37" spans="2:6">
      <c r="B37" s="5" t="s">
        <v>83</v>
      </c>
      <c r="C37" s="5" t="s">
        <v>21</v>
      </c>
      <c r="D37" s="6" t="s">
        <v>105</v>
      </c>
      <c r="E37" s="6" t="s">
        <v>86</v>
      </c>
      <c r="F37" s="6" t="s">
        <v>106</v>
      </c>
    </row>
    <row r="38" spans="2:6">
      <c r="B38" s="5" t="s">
        <v>92</v>
      </c>
      <c r="C38" s="5" t="s">
        <v>21</v>
      </c>
      <c r="D38" s="6" t="s">
        <v>25</v>
      </c>
      <c r="E38" s="6" t="s">
        <v>16</v>
      </c>
      <c r="F38" s="6" t="s">
        <v>107</v>
      </c>
    </row>
    <row r="39" spans="2:6">
      <c r="B39" s="5" t="s">
        <v>95</v>
      </c>
      <c r="C39" s="5" t="s">
        <v>21</v>
      </c>
      <c r="D39" s="6" t="s">
        <v>25</v>
      </c>
      <c r="E39" s="6" t="s">
        <v>86</v>
      </c>
      <c r="F39" s="6" t="s">
        <v>108</v>
      </c>
    </row>
    <row r="40" spans="2:6">
      <c r="B40" s="5" t="s">
        <v>27</v>
      </c>
    </row>
    <row r="41" spans="2:6" ht="14">
      <c r="B41" s="5" t="s">
        <v>27</v>
      </c>
      <c r="C41" s="11"/>
      <c r="D41" s="12"/>
    </row>
    <row r="42" spans="2:6">
      <c r="B42" s="5" t="s">
        <v>27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9:J29"/>
    <mergeCell ref="K3:K4"/>
    <mergeCell ref="L3:L4"/>
    <mergeCell ref="M3:M4"/>
    <mergeCell ref="A5:J5"/>
    <mergeCell ref="B3:B4"/>
    <mergeCell ref="A8:J8"/>
    <mergeCell ref="A12:J12"/>
    <mergeCell ref="A15:J15"/>
    <mergeCell ref="A19:J19"/>
    <mergeCell ref="A23:J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8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9" t="s">
        <v>134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8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8</v>
      </c>
      <c r="H3" s="51"/>
      <c r="I3" s="51"/>
      <c r="J3" s="51"/>
      <c r="K3" s="51" t="s">
        <v>63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5"/>
    </row>
    <row r="5" spans="1:13" ht="16">
      <c r="A5" s="35" t="s">
        <v>56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26</v>
      </c>
      <c r="B6" s="7" t="s">
        <v>57</v>
      </c>
      <c r="C6" s="7" t="s">
        <v>58</v>
      </c>
      <c r="D6" s="7" t="s">
        <v>59</v>
      </c>
      <c r="E6" s="7" t="s">
        <v>162</v>
      </c>
      <c r="F6" s="7" t="s">
        <v>44</v>
      </c>
      <c r="G6" s="14" t="s">
        <v>60</v>
      </c>
      <c r="H6" s="15" t="s">
        <v>61</v>
      </c>
      <c r="I6" s="14" t="s">
        <v>61</v>
      </c>
      <c r="J6" s="8"/>
      <c r="K6" s="8" t="str">
        <f>"55,0"</f>
        <v>55,0</v>
      </c>
      <c r="L6" s="8" t="str">
        <f>"52,9155"</f>
        <v>52,9155</v>
      </c>
      <c r="M6" s="28" t="s">
        <v>154</v>
      </c>
    </row>
    <row r="7" spans="1:13">
      <c r="B7" s="5" t="s">
        <v>27</v>
      </c>
    </row>
    <row r="8" spans="1:13">
      <c r="B8" s="5" t="s">
        <v>27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0.1640625" style="5" bestFit="1" customWidth="1"/>
    <col min="14" max="16384" width="9.1640625" style="3"/>
  </cols>
  <sheetData>
    <row r="1" spans="1:13" s="2" customFormat="1" ht="29" customHeight="1">
      <c r="A1" s="39" t="s">
        <v>135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71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159</v>
      </c>
      <c r="B3" s="37" t="s">
        <v>0</v>
      </c>
      <c r="C3" s="49" t="s">
        <v>160</v>
      </c>
      <c r="D3" s="49" t="s">
        <v>6</v>
      </c>
      <c r="E3" s="51" t="s">
        <v>161</v>
      </c>
      <c r="F3" s="51" t="s">
        <v>5</v>
      </c>
      <c r="G3" s="51" t="s">
        <v>9</v>
      </c>
      <c r="H3" s="51"/>
      <c r="I3" s="51"/>
      <c r="J3" s="51"/>
      <c r="K3" s="51" t="s">
        <v>63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5"/>
    </row>
    <row r="5" spans="1:13" ht="16">
      <c r="A5" s="35" t="s">
        <v>64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26</v>
      </c>
      <c r="B6" s="7" t="s">
        <v>142</v>
      </c>
      <c r="C6" s="7" t="s">
        <v>65</v>
      </c>
      <c r="D6" s="7" t="s">
        <v>162</v>
      </c>
      <c r="E6" s="7" t="str">
        <f>"1,2266"</f>
        <v>1,2266</v>
      </c>
      <c r="F6" s="7" t="s">
        <v>67</v>
      </c>
      <c r="G6" s="14" t="s">
        <v>111</v>
      </c>
      <c r="H6" s="15" t="s">
        <v>112</v>
      </c>
      <c r="I6" s="15" t="s">
        <v>112</v>
      </c>
      <c r="J6" s="8"/>
      <c r="K6" s="8" t="str">
        <f>"80,0"</f>
        <v>80,0</v>
      </c>
      <c r="L6" s="8" t="str">
        <f>"98,1280"</f>
        <v>98,1280</v>
      </c>
      <c r="M6" s="28" t="s">
        <v>151</v>
      </c>
    </row>
    <row r="7" spans="1:13">
      <c r="B7" s="5" t="s">
        <v>27</v>
      </c>
    </row>
    <row r="8" spans="1:13" ht="16">
      <c r="A8" s="56" t="s">
        <v>28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17" t="s">
        <v>26</v>
      </c>
      <c r="B9" s="16" t="s">
        <v>143</v>
      </c>
      <c r="C9" s="16" t="s">
        <v>69</v>
      </c>
      <c r="D9" s="16" t="s">
        <v>162</v>
      </c>
      <c r="E9" s="16" t="str">
        <f>"1,1295"</f>
        <v>1,1295</v>
      </c>
      <c r="F9" s="16" t="s">
        <v>67</v>
      </c>
      <c r="G9" s="23" t="s">
        <v>40</v>
      </c>
      <c r="H9" s="23" t="s">
        <v>91</v>
      </c>
      <c r="I9" s="22" t="s">
        <v>113</v>
      </c>
      <c r="J9" s="17"/>
      <c r="K9" s="17" t="str">
        <f>"132,5"</f>
        <v>132,5</v>
      </c>
      <c r="L9" s="17" t="str">
        <f>"149,6588"</f>
        <v>149,6588</v>
      </c>
      <c r="M9" s="16"/>
    </row>
    <row r="10" spans="1:13">
      <c r="A10" s="19" t="s">
        <v>109</v>
      </c>
      <c r="B10" s="18" t="s">
        <v>49</v>
      </c>
      <c r="C10" s="18" t="s">
        <v>50</v>
      </c>
      <c r="D10" s="18" t="s">
        <v>162</v>
      </c>
      <c r="E10" s="18" t="str">
        <f>"1,1636"</f>
        <v>1,1636</v>
      </c>
      <c r="F10" s="18" t="s">
        <v>44</v>
      </c>
      <c r="G10" s="24" t="s">
        <v>38</v>
      </c>
      <c r="H10" s="24" t="s">
        <v>54</v>
      </c>
      <c r="I10" s="24" t="s">
        <v>40</v>
      </c>
      <c r="J10" s="19"/>
      <c r="K10" s="19" t="str">
        <f>"125,0"</f>
        <v>125,0</v>
      </c>
      <c r="L10" s="19" t="str">
        <f>"145,4500"</f>
        <v>145,4500</v>
      </c>
      <c r="M10" s="29" t="s">
        <v>126</v>
      </c>
    </row>
    <row r="11" spans="1:13">
      <c r="B11" s="5" t="s">
        <v>27</v>
      </c>
    </row>
    <row r="12" spans="1:13" ht="16">
      <c r="A12" s="56" t="s">
        <v>114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13">
      <c r="A13" s="8" t="s">
        <v>26</v>
      </c>
      <c r="B13" s="7" t="s">
        <v>155</v>
      </c>
      <c r="C13" s="7" t="s">
        <v>115</v>
      </c>
      <c r="D13" s="7" t="s">
        <v>162</v>
      </c>
      <c r="E13" s="7" t="str">
        <f>"1,0831"</f>
        <v>1,0831</v>
      </c>
      <c r="F13" s="7" t="s">
        <v>13</v>
      </c>
      <c r="G13" s="14" t="s">
        <v>33</v>
      </c>
      <c r="H13" s="14" t="s">
        <v>38</v>
      </c>
      <c r="I13" s="14" t="s">
        <v>39</v>
      </c>
      <c r="J13" s="8"/>
      <c r="K13" s="8" t="str">
        <f>"122,5"</f>
        <v>122,5</v>
      </c>
      <c r="L13" s="8" t="str">
        <f>"132,6797"</f>
        <v>132,6797</v>
      </c>
      <c r="M13" s="28" t="s">
        <v>127</v>
      </c>
    </row>
    <row r="14" spans="1:13">
      <c r="B14" s="5" t="s">
        <v>27</v>
      </c>
    </row>
    <row r="15" spans="1:13" ht="16">
      <c r="A15" s="56" t="s">
        <v>56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3">
      <c r="A16" s="8" t="s">
        <v>26</v>
      </c>
      <c r="B16" s="7" t="s">
        <v>156</v>
      </c>
      <c r="C16" s="7" t="s">
        <v>116</v>
      </c>
      <c r="D16" s="7" t="s">
        <v>162</v>
      </c>
      <c r="E16" s="7" t="str">
        <f>"0,7159"</f>
        <v>0,7159</v>
      </c>
      <c r="F16" s="7" t="s">
        <v>67</v>
      </c>
      <c r="G16" s="15" t="s">
        <v>117</v>
      </c>
      <c r="H16" s="14" t="s">
        <v>117</v>
      </c>
      <c r="I16" s="15" t="s">
        <v>118</v>
      </c>
      <c r="J16" s="8"/>
      <c r="K16" s="8" t="str">
        <f>"210,0"</f>
        <v>210,0</v>
      </c>
      <c r="L16" s="8" t="str">
        <f>"150,3390"</f>
        <v>150,3390</v>
      </c>
      <c r="M16" s="7"/>
    </row>
    <row r="17" spans="1:13">
      <c r="B17" s="5" t="s">
        <v>27</v>
      </c>
    </row>
    <row r="18" spans="1:13" ht="16">
      <c r="A18" s="56" t="s">
        <v>10</v>
      </c>
      <c r="B18" s="56"/>
      <c r="C18" s="56"/>
      <c r="D18" s="56"/>
      <c r="E18" s="56"/>
      <c r="F18" s="56"/>
      <c r="G18" s="56"/>
      <c r="H18" s="56"/>
      <c r="I18" s="56"/>
      <c r="J18" s="56"/>
    </row>
    <row r="19" spans="1:13">
      <c r="A19" s="17" t="s">
        <v>26</v>
      </c>
      <c r="B19" s="16" t="s">
        <v>148</v>
      </c>
      <c r="C19" s="16" t="s">
        <v>98</v>
      </c>
      <c r="D19" s="16" t="s">
        <v>162</v>
      </c>
      <c r="E19" s="16" t="str">
        <f>"0,6444"</f>
        <v>0,6444</v>
      </c>
      <c r="F19" s="16" t="s">
        <v>67</v>
      </c>
      <c r="G19" s="23" t="s">
        <v>14</v>
      </c>
      <c r="H19" s="23" t="s">
        <v>119</v>
      </c>
      <c r="I19" s="17"/>
      <c r="J19" s="17"/>
      <c r="K19" s="17" t="str">
        <f>"260,0"</f>
        <v>260,0</v>
      </c>
      <c r="L19" s="17" t="str">
        <f>"167,5440"</f>
        <v>167,5440</v>
      </c>
      <c r="M19" s="16"/>
    </row>
    <row r="20" spans="1:13">
      <c r="A20" s="21" t="s">
        <v>109</v>
      </c>
      <c r="B20" s="20" t="s">
        <v>92</v>
      </c>
      <c r="C20" s="20" t="s">
        <v>93</v>
      </c>
      <c r="D20" s="20" t="s">
        <v>162</v>
      </c>
      <c r="E20" s="20" t="str">
        <f>"0,6417"</f>
        <v>0,6417</v>
      </c>
      <c r="F20" s="20" t="s">
        <v>67</v>
      </c>
      <c r="G20" s="26" t="s">
        <v>117</v>
      </c>
      <c r="H20" s="27" t="s">
        <v>120</v>
      </c>
      <c r="I20" s="27" t="s">
        <v>120</v>
      </c>
      <c r="J20" s="21"/>
      <c r="K20" s="21" t="str">
        <f>"210,0"</f>
        <v>210,0</v>
      </c>
      <c r="L20" s="21" t="str">
        <f>"134,7570"</f>
        <v>134,7570</v>
      </c>
      <c r="M20" s="20"/>
    </row>
    <row r="21" spans="1:13">
      <c r="A21" s="19" t="s">
        <v>26</v>
      </c>
      <c r="B21" s="18" t="s">
        <v>149</v>
      </c>
      <c r="C21" s="18" t="s">
        <v>100</v>
      </c>
      <c r="D21" s="18" t="s">
        <v>165</v>
      </c>
      <c r="E21" s="18" t="str">
        <f>"0,6432"</f>
        <v>0,6432</v>
      </c>
      <c r="F21" s="18" t="s">
        <v>67</v>
      </c>
      <c r="G21" s="24" t="s">
        <v>120</v>
      </c>
      <c r="H21" s="24" t="s">
        <v>121</v>
      </c>
      <c r="I21" s="25" t="s">
        <v>122</v>
      </c>
      <c r="J21" s="19"/>
      <c r="K21" s="19" t="str">
        <f>"230,0"</f>
        <v>230,0</v>
      </c>
      <c r="L21" s="19" t="str">
        <f>"159,4750"</f>
        <v>159,4750</v>
      </c>
      <c r="M21" s="18"/>
    </row>
    <row r="22" spans="1:13">
      <c r="B22" s="5" t="s">
        <v>27</v>
      </c>
    </row>
    <row r="23" spans="1:13" ht="16">
      <c r="A23" s="56" t="s">
        <v>41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13">
      <c r="A24" s="17" t="s">
        <v>26</v>
      </c>
      <c r="B24" s="16" t="s">
        <v>157</v>
      </c>
      <c r="C24" s="16" t="s">
        <v>123</v>
      </c>
      <c r="D24" s="16" t="s">
        <v>162</v>
      </c>
      <c r="E24" s="16" t="str">
        <f>"0,6272"</f>
        <v>0,6272</v>
      </c>
      <c r="F24" s="16" t="s">
        <v>67</v>
      </c>
      <c r="G24" s="23" t="s">
        <v>118</v>
      </c>
      <c r="H24" s="23" t="s">
        <v>122</v>
      </c>
      <c r="I24" s="23" t="s">
        <v>124</v>
      </c>
      <c r="J24" s="17"/>
      <c r="K24" s="17" t="str">
        <f>"245,0"</f>
        <v>245,0</v>
      </c>
      <c r="L24" s="17" t="str">
        <f>"153,6640"</f>
        <v>153,6640</v>
      </c>
      <c r="M24" s="16"/>
    </row>
    <row r="25" spans="1:13">
      <c r="A25" s="19" t="s">
        <v>26</v>
      </c>
      <c r="B25" s="18" t="s">
        <v>158</v>
      </c>
      <c r="C25" s="18" t="s">
        <v>125</v>
      </c>
      <c r="D25" s="18" t="s">
        <v>165</v>
      </c>
      <c r="E25" s="18" t="str">
        <f>"0,6147"</f>
        <v>0,6147</v>
      </c>
      <c r="F25" s="18" t="s">
        <v>13</v>
      </c>
      <c r="G25" s="24" t="s">
        <v>32</v>
      </c>
      <c r="H25" s="24" t="s">
        <v>117</v>
      </c>
      <c r="I25" s="25" t="s">
        <v>120</v>
      </c>
      <c r="J25" s="19"/>
      <c r="K25" s="19" t="str">
        <f>"210,0"</f>
        <v>210,0</v>
      </c>
      <c r="L25" s="19" t="str">
        <f>"129,7324"</f>
        <v>129,7324</v>
      </c>
      <c r="M25" s="29" t="s">
        <v>127</v>
      </c>
    </row>
    <row r="26" spans="1:13">
      <c r="B26" s="5" t="s">
        <v>27</v>
      </c>
    </row>
    <row r="27" spans="1:13">
      <c r="B27" s="5" t="s">
        <v>27</v>
      </c>
    </row>
    <row r="28" spans="1:13">
      <c r="B28" s="5" t="s">
        <v>27</v>
      </c>
    </row>
    <row r="29" spans="1:13">
      <c r="B29" s="5" t="s">
        <v>27</v>
      </c>
    </row>
    <row r="30" spans="1:13">
      <c r="B30" s="5" t="s">
        <v>27</v>
      </c>
    </row>
    <row r="31" spans="1:13">
      <c r="B31" s="5" t="s">
        <v>27</v>
      </c>
    </row>
    <row r="32" spans="1:13">
      <c r="B32" s="5" t="s">
        <v>27</v>
      </c>
    </row>
    <row r="33" spans="2:6">
      <c r="B33" s="5" t="s">
        <v>27</v>
      </c>
    </row>
    <row r="34" spans="2:6">
      <c r="B34" s="5" t="s">
        <v>27</v>
      </c>
    </row>
    <row r="35" spans="2:6" ht="18">
      <c r="B35" s="5" t="s">
        <v>27</v>
      </c>
      <c r="C35" s="9"/>
      <c r="D35" s="9"/>
    </row>
    <row r="36" spans="2:6" ht="16">
      <c r="B36" s="5" t="s">
        <v>27</v>
      </c>
      <c r="C36" s="10"/>
      <c r="D36" s="10"/>
    </row>
    <row r="37" spans="2:6" ht="14">
      <c r="B37" s="5" t="s">
        <v>27</v>
      </c>
      <c r="C37" s="11"/>
      <c r="D37" s="12"/>
    </row>
    <row r="38" spans="2:6" ht="14">
      <c r="B38" s="5" t="s">
        <v>27</v>
      </c>
      <c r="C38" s="1"/>
      <c r="D38" s="1"/>
      <c r="E38" s="1"/>
      <c r="F38" s="1"/>
    </row>
    <row r="39" spans="2:6">
      <c r="B39" s="5" t="s">
        <v>27</v>
      </c>
      <c r="E39" s="6"/>
      <c r="F39" s="6"/>
    </row>
    <row r="40" spans="2:6">
      <c r="B40" s="5" t="s">
        <v>27</v>
      </c>
      <c r="E40" s="6"/>
      <c r="F40" s="6"/>
    </row>
    <row r="41" spans="2:6">
      <c r="B41" s="5" t="s">
        <v>27</v>
      </c>
      <c r="E41" s="6"/>
      <c r="F41" s="6"/>
    </row>
    <row r="42" spans="2:6">
      <c r="B42" s="5" t="s">
        <v>27</v>
      </c>
    </row>
    <row r="43" spans="2:6">
      <c r="B43" s="5" t="s">
        <v>27</v>
      </c>
    </row>
    <row r="44" spans="2:6" ht="16">
      <c r="B44" s="5" t="s">
        <v>27</v>
      </c>
      <c r="C44" s="10"/>
      <c r="D44" s="10"/>
    </row>
    <row r="45" spans="2:6" ht="14">
      <c r="B45" s="5" t="s">
        <v>27</v>
      </c>
      <c r="C45" s="11"/>
      <c r="D45" s="12"/>
    </row>
    <row r="46" spans="2:6" ht="14">
      <c r="B46" s="5" t="s">
        <v>27</v>
      </c>
      <c r="C46" s="1"/>
      <c r="D46" s="1"/>
      <c r="E46" s="1"/>
      <c r="F46" s="1"/>
    </row>
    <row r="47" spans="2:6">
      <c r="B47" s="5" t="s">
        <v>27</v>
      </c>
      <c r="E47" s="6"/>
      <c r="F47" s="6"/>
    </row>
    <row r="48" spans="2:6">
      <c r="B48" s="5" t="s">
        <v>27</v>
      </c>
      <c r="E48" s="6"/>
      <c r="F48" s="6"/>
    </row>
    <row r="49" spans="2:6">
      <c r="B49" s="5" t="s">
        <v>27</v>
      </c>
      <c r="E49" s="6"/>
      <c r="F49" s="6"/>
    </row>
    <row r="50" spans="2:6">
      <c r="B50" s="5" t="s">
        <v>27</v>
      </c>
    </row>
    <row r="51" spans="2:6" ht="14">
      <c r="B51" s="5" t="s">
        <v>27</v>
      </c>
      <c r="C51" s="11"/>
      <c r="D51" s="12"/>
    </row>
    <row r="52" spans="2:6" ht="14">
      <c r="B52" s="5" t="s">
        <v>27</v>
      </c>
      <c r="C52" s="1"/>
      <c r="D52" s="1"/>
      <c r="E52" s="1"/>
      <c r="F52" s="1"/>
    </row>
    <row r="53" spans="2:6">
      <c r="B53" s="5" t="s">
        <v>27</v>
      </c>
      <c r="E53" s="6"/>
      <c r="F53" s="6"/>
    </row>
    <row r="54" spans="2:6">
      <c r="B54" s="5" t="s">
        <v>27</v>
      </c>
      <c r="E54" s="6"/>
      <c r="F54" s="6"/>
    </row>
    <row r="55" spans="2:6">
      <c r="B55" s="5" t="s">
        <v>27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3:J23"/>
    <mergeCell ref="A5:J5"/>
    <mergeCell ref="A8:J8"/>
    <mergeCell ref="A12:J12"/>
    <mergeCell ref="A15:J15"/>
    <mergeCell ref="A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WRPF Тяга без экипировки 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2021-04-20T17:53:07Z</dcterms:modified>
</cp:coreProperties>
</file>