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Апрель/"/>
    </mc:Choice>
  </mc:AlternateContent>
  <xr:revisionPtr revIDLastSave="0" documentId="13_ncr:1_{5B3B5AE3-AE8D-D14E-93E5-D09CB2EACEC9}" xr6:coauthVersionLast="45" xr6:coauthVersionMax="45" xr10:uidLastSave="{00000000-0000-0000-0000-000000000000}"/>
  <bookViews>
    <workbookView xWindow="480" yWindow="460" windowWidth="27080" windowHeight="16120" activeTab="5" xr2:uid="{00000000-000D-0000-FFFF-FFFF00000000}"/>
  </bookViews>
  <sheets>
    <sheet name="WRPF ПЛ без экипировки" sheetId="7" r:id="rId1"/>
    <sheet name="WRPF ПЛ в бинтах" sheetId="5" r:id="rId2"/>
    <sheet name="WRPF Двоеборье без экип" sheetId="16" r:id="rId3"/>
    <sheet name="WRPF Жим лежа без экип" sheetId="10" r:id="rId4"/>
    <sheet name="WEPF Жим софт многопетельная" sheetId="12" r:id="rId5"/>
    <sheet name="WRPF Тяга без экипировки" sheetId="14" r:id="rId6"/>
  </sheets>
  <definedNames>
    <definedName name="_FilterDatabase" localSheetId="1" hidden="1">'WRPF ПЛ в бинтах'!$A$1:$S$3</definedName>
  </definedName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16" l="1"/>
  <c r="O12" i="16"/>
  <c r="P9" i="16"/>
  <c r="O9" i="16"/>
  <c r="P6" i="16"/>
  <c r="O6" i="16"/>
  <c r="L24" i="14"/>
  <c r="K24" i="14"/>
  <c r="L23" i="14"/>
  <c r="K23" i="14"/>
  <c r="L20" i="14"/>
  <c r="K20" i="14"/>
  <c r="L17" i="14"/>
  <c r="K17" i="14"/>
  <c r="L16" i="14"/>
  <c r="K16" i="14"/>
  <c r="L13" i="14"/>
  <c r="K13" i="14"/>
  <c r="L12" i="14"/>
  <c r="K12" i="14"/>
  <c r="L9" i="14"/>
  <c r="K9" i="14"/>
  <c r="L6" i="14"/>
  <c r="K6" i="14"/>
  <c r="L9" i="12"/>
  <c r="K9" i="12"/>
  <c r="L6" i="12"/>
  <c r="L45" i="10"/>
  <c r="K45" i="10"/>
  <c r="L42" i="10"/>
  <c r="K42" i="10"/>
  <c r="L39" i="10"/>
  <c r="K39" i="10"/>
  <c r="L36" i="10"/>
  <c r="K36" i="10"/>
  <c r="L35" i="10"/>
  <c r="K35" i="10"/>
  <c r="L32" i="10"/>
  <c r="K32" i="10"/>
  <c r="L31" i="10"/>
  <c r="K31" i="10"/>
  <c r="L30" i="10"/>
  <c r="K30" i="10"/>
  <c r="L29" i="10"/>
  <c r="K29" i="10"/>
  <c r="L26" i="10"/>
  <c r="K26" i="10"/>
  <c r="L25" i="10"/>
  <c r="K25" i="10"/>
  <c r="L24" i="10"/>
  <c r="K24" i="10"/>
  <c r="L23" i="10"/>
  <c r="K23" i="10"/>
  <c r="L20" i="10"/>
  <c r="K20" i="10"/>
  <c r="L19" i="10"/>
  <c r="K19" i="10"/>
  <c r="L18" i="10"/>
  <c r="K18" i="10"/>
  <c r="L17" i="10"/>
  <c r="K17" i="10"/>
  <c r="L14" i="10"/>
  <c r="K14" i="10"/>
  <c r="L13" i="10"/>
  <c r="K13" i="10"/>
  <c r="L12" i="10"/>
  <c r="K12" i="10"/>
  <c r="L9" i="10"/>
  <c r="L6" i="10"/>
  <c r="K6" i="10"/>
  <c r="T18" i="7"/>
  <c r="S18" i="7"/>
  <c r="T15" i="7"/>
  <c r="S15" i="7"/>
  <c r="T12" i="7"/>
  <c r="S12" i="7"/>
  <c r="T9" i="7"/>
  <c r="S9" i="7"/>
  <c r="T6" i="7"/>
  <c r="S6" i="7"/>
  <c r="T6" i="5"/>
  <c r="S6" i="5"/>
</calcChain>
</file>

<file path=xl/sharedStrings.xml><?xml version="1.0" encoding="utf-8"?>
<sst xmlns="http://schemas.openxmlformats.org/spreadsheetml/2006/main" count="620" uniqueCount="234">
  <si>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</si>
  <si>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</si>
  <si>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</si>
  <si>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</si>
  <si>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</si>
  <si>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</si>
  <si>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</si>
  <si>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</si>
  <si>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</si>
  <si>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</si>
  <si>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75</t>
  </si>
  <si>
    <t>Гарифуллов Рафаэль</t>
  </si>
  <si>
    <t>Открытая (03.01.1995)/26</t>
  </si>
  <si>
    <t>70,00</t>
  </si>
  <si>
    <t xml:space="preserve">Димитровград/Ульяновская область </t>
  </si>
  <si>
    <t>180,0</t>
  </si>
  <si>
    <t>190,0</t>
  </si>
  <si>
    <t>195,0</t>
  </si>
  <si>
    <t>140,0</t>
  </si>
  <si>
    <t>147,5</t>
  </si>
  <si>
    <t>200,0</t>
  </si>
  <si>
    <t>210,0</t>
  </si>
  <si>
    <t>220,0</t>
  </si>
  <si>
    <t xml:space="preserve">Лагутин Е. 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</si>
  <si>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</si>
  <si>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</si>
  <si>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</si>
  <si>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</si>
  <si>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</si>
  <si>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</si>
  <si>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75</t>
  </si>
  <si>
    <t>1</t>
  </si>
  <si>
    <t/>
  </si>
  <si>
    <t>ВЕСОВАЯ КАТЕГОРИЯ   52</t>
  </si>
  <si>
    <t>Иванова Анастасия</t>
  </si>
  <si>
    <t>Открытая (28.12.1992)/28</t>
  </si>
  <si>
    <t>52,00</t>
  </si>
  <si>
    <t xml:space="preserve">Ульяновск/Ульяновская область </t>
  </si>
  <si>
    <t>70,0</t>
  </si>
  <si>
    <t>75,0</t>
  </si>
  <si>
    <t>80,0</t>
  </si>
  <si>
    <t>35,0</t>
  </si>
  <si>
    <t>40,0</t>
  </si>
  <si>
    <t>85,0</t>
  </si>
  <si>
    <t>90,0</t>
  </si>
  <si>
    <t>ВЕСОВАЯ КАТЕГОРИЯ   67.5</t>
  </si>
  <si>
    <t>Егорова Юлия</t>
  </si>
  <si>
    <t>Открытая (06.05.1993)/27</t>
  </si>
  <si>
    <t>65,60</t>
  </si>
  <si>
    <t>47,5</t>
  </si>
  <si>
    <t>55,0</t>
  </si>
  <si>
    <t>57,5</t>
  </si>
  <si>
    <t>100,0</t>
  </si>
  <si>
    <t>Степанов Владимир</t>
  </si>
  <si>
    <t>Открытая (05.10.1994)/26</t>
  </si>
  <si>
    <t>65,30</t>
  </si>
  <si>
    <t>135,0</t>
  </si>
  <si>
    <t>145,0</t>
  </si>
  <si>
    <t>95,0</t>
  </si>
  <si>
    <t>105,0</t>
  </si>
  <si>
    <t>160,0</t>
  </si>
  <si>
    <t>165,0</t>
  </si>
  <si>
    <t>170,0</t>
  </si>
  <si>
    <t xml:space="preserve">Съемщиков И. </t>
  </si>
  <si>
    <t>Винокуров Антон</t>
  </si>
  <si>
    <t>Открытая (15.12.1991)/29</t>
  </si>
  <si>
    <t>74,40</t>
  </si>
  <si>
    <t>155,0</t>
  </si>
  <si>
    <t>102,5</t>
  </si>
  <si>
    <t>205,0</t>
  </si>
  <si>
    <t>ВЕСОВАЯ КАТЕГОРИЯ   82.5</t>
  </si>
  <si>
    <t>Нестерко Сергей</t>
  </si>
  <si>
    <t>Открытая (29.04.1983)/37</t>
  </si>
  <si>
    <t>81,00</t>
  </si>
  <si>
    <t>150,0</t>
  </si>
  <si>
    <t>125,0</t>
  </si>
  <si>
    <t>130,0</t>
  </si>
  <si>
    <t>230,0</t>
  </si>
  <si>
    <t>235,0</t>
  </si>
  <si>
    <t>Результат</t>
  </si>
  <si>
    <t>ВЕСОВАЯ КАТЕГОРИЯ   56</t>
  </si>
  <si>
    <t>Горожанина Ольга</t>
  </si>
  <si>
    <t>Открытая (05.11.1983)/37</t>
  </si>
  <si>
    <t>54,40</t>
  </si>
  <si>
    <t>45,0</t>
  </si>
  <si>
    <t>52,5</t>
  </si>
  <si>
    <t>ВЕСОВАЯ КАТЕГОРИЯ   60</t>
  </si>
  <si>
    <t>Багаутдинова Наталья</t>
  </si>
  <si>
    <t>Открытая (30.10.1985)/35</t>
  </si>
  <si>
    <t>59,00</t>
  </si>
  <si>
    <t>50,0</t>
  </si>
  <si>
    <t>Галеев Тимур</t>
  </si>
  <si>
    <t>Юноши 14-16 (18.07.2008)/12</t>
  </si>
  <si>
    <t>64,70</t>
  </si>
  <si>
    <t>37,5</t>
  </si>
  <si>
    <t>42,5</t>
  </si>
  <si>
    <t xml:space="preserve">Занделов В. </t>
  </si>
  <si>
    <t>Шестаков Алексей</t>
  </si>
  <si>
    <t>Открытая (23.09.1989)/31</t>
  </si>
  <si>
    <t>64,60</t>
  </si>
  <si>
    <t>77,5</t>
  </si>
  <si>
    <t>87,5</t>
  </si>
  <si>
    <t>Зайнетдинов Руслан</t>
  </si>
  <si>
    <t>Открытая (05.11.1996)/24</t>
  </si>
  <si>
    <t>Осин Андрей</t>
  </si>
  <si>
    <t>Юноши 17-19 (25.03.2004)/17</t>
  </si>
  <si>
    <t>72,30</t>
  </si>
  <si>
    <t xml:space="preserve">Патрин В. </t>
  </si>
  <si>
    <t>Хайсаров Делюс</t>
  </si>
  <si>
    <t>Открытая (16.02.1990)/31</t>
  </si>
  <si>
    <t>74,10</t>
  </si>
  <si>
    <t>110,0</t>
  </si>
  <si>
    <t>115,0</t>
  </si>
  <si>
    <t>120,0</t>
  </si>
  <si>
    <t>Карагодин Александр</t>
  </si>
  <si>
    <t>Открытая (07.05.1991)/29</t>
  </si>
  <si>
    <t>74,30</t>
  </si>
  <si>
    <t>117,5</t>
  </si>
  <si>
    <t>Новичков Евгений</t>
  </si>
  <si>
    <t>Юноши 17-19 (09.07.2002)/18</t>
  </si>
  <si>
    <t>80,00</t>
  </si>
  <si>
    <t>132,5</t>
  </si>
  <si>
    <t>142,5</t>
  </si>
  <si>
    <t>Арябкин Алексей</t>
  </si>
  <si>
    <t>Открытая (16.04.1988)/32</t>
  </si>
  <si>
    <t>82,50</t>
  </si>
  <si>
    <t>152,5</t>
  </si>
  <si>
    <t>Романов Дмитрий</t>
  </si>
  <si>
    <t>Открытая (18.05.1984)/36</t>
  </si>
  <si>
    <t>79,80</t>
  </si>
  <si>
    <t>137,5</t>
  </si>
  <si>
    <t>ВЕСОВАЯ КАТЕГОРИЯ   90</t>
  </si>
  <si>
    <t>Бондаренко Михаил</t>
  </si>
  <si>
    <t>Юноши 14-16 (03.01.2006)/15</t>
  </si>
  <si>
    <t>88,20</t>
  </si>
  <si>
    <t>127,5</t>
  </si>
  <si>
    <t>Филатов Алексей</t>
  </si>
  <si>
    <t>Юноши 17-19 (07.05.2002)/18</t>
  </si>
  <si>
    <t>88,30</t>
  </si>
  <si>
    <t>Ламзин Александр</t>
  </si>
  <si>
    <t>Открытая (18.07.1990)/30</t>
  </si>
  <si>
    <t>88,50</t>
  </si>
  <si>
    <t>175,0</t>
  </si>
  <si>
    <t>Полатовский Антон</t>
  </si>
  <si>
    <t>Открытая (19.04.1994)/26</t>
  </si>
  <si>
    <t>90,00</t>
  </si>
  <si>
    <t xml:space="preserve">Самара/Самарская область </t>
  </si>
  <si>
    <t>ВЕСОВАЯ КАТЕГОРИЯ   100</t>
  </si>
  <si>
    <t>Сидоров Дмитрий</t>
  </si>
  <si>
    <t>Открытая (28.03.1988)/33</t>
  </si>
  <si>
    <t>96,00</t>
  </si>
  <si>
    <t xml:space="preserve">Сызрань/Самарская область </t>
  </si>
  <si>
    <t>Патрин Владимир</t>
  </si>
  <si>
    <t>Открытая (30.04.1995)/25</t>
  </si>
  <si>
    <t>94,30</t>
  </si>
  <si>
    <t>ВЕСОВАЯ КАТЕГОРИЯ   110</t>
  </si>
  <si>
    <t>Сергеев Денис</t>
  </si>
  <si>
    <t>Открытая (17.08.1991)/29</t>
  </si>
  <si>
    <t>106,40</t>
  </si>
  <si>
    <t>167,5</t>
  </si>
  <si>
    <t>172,5</t>
  </si>
  <si>
    <t>ВЕСОВАЯ КАТЕГОРИЯ   125</t>
  </si>
  <si>
    <t>Адамов Владимир</t>
  </si>
  <si>
    <t>Открытая (25.04.1986)/34</t>
  </si>
  <si>
    <t>119,50</t>
  </si>
  <si>
    <t>ВЕСОВАЯ КАТЕГОРИЯ   140</t>
  </si>
  <si>
    <t>Федотов Александр</t>
  </si>
  <si>
    <t>Открытая (18.02.1993)/28</t>
  </si>
  <si>
    <t>137,60</t>
  </si>
  <si>
    <t>185,0</t>
  </si>
  <si>
    <t>192,5</t>
  </si>
  <si>
    <t xml:space="preserve">Результат </t>
  </si>
  <si>
    <t>90</t>
  </si>
  <si>
    <t>125</t>
  </si>
  <si>
    <t>120,8550</t>
  </si>
  <si>
    <t>115,9200</t>
  </si>
  <si>
    <t>110,5365</t>
  </si>
  <si>
    <t>-</t>
  </si>
  <si>
    <t>2</t>
  </si>
  <si>
    <t>3</t>
  </si>
  <si>
    <t>Логинов Александр</t>
  </si>
  <si>
    <t>Открытая (03.03.1997)/24</t>
  </si>
  <si>
    <t>84,65</t>
  </si>
  <si>
    <t>Чадаев Александр</t>
  </si>
  <si>
    <t>Открытая (18.11.1989)/31</t>
  </si>
  <si>
    <t>98,25</t>
  </si>
  <si>
    <t>250,0</t>
  </si>
  <si>
    <t>270,0</t>
  </si>
  <si>
    <t>Голубева Анна</t>
  </si>
  <si>
    <t>Открытая (07.10.1983)/37</t>
  </si>
  <si>
    <t>62,50</t>
  </si>
  <si>
    <t>Ткачун Елена</t>
  </si>
  <si>
    <t>Мастера 50-59 (10.05.1961)/59</t>
  </si>
  <si>
    <t>89,30</t>
  </si>
  <si>
    <t>Иванов Михаил</t>
  </si>
  <si>
    <t>Юноши 14-16 (11.08.2004)/16</t>
  </si>
  <si>
    <t>81,30</t>
  </si>
  <si>
    <t>162,5</t>
  </si>
  <si>
    <t xml:space="preserve">Иванов В. </t>
  </si>
  <si>
    <t>Богданов Александр</t>
  </si>
  <si>
    <t>Юниоры (16.10.1997)/23</t>
  </si>
  <si>
    <t>95,40</t>
  </si>
  <si>
    <t>Чумнов Алексей</t>
  </si>
  <si>
    <t>Открытая (06.11.1985)/35</t>
  </si>
  <si>
    <t>106,50</t>
  </si>
  <si>
    <t>240,0</t>
  </si>
  <si>
    <t>255,0</t>
  </si>
  <si>
    <t>Горожанин Денис</t>
  </si>
  <si>
    <t>Открытая (15.05.1993)/27</t>
  </si>
  <si>
    <t>106,20</t>
  </si>
  <si>
    <t>Парамонов Данила</t>
  </si>
  <si>
    <t>Открытая (24.01.1996)/25</t>
  </si>
  <si>
    <t>88,60</t>
  </si>
  <si>
    <t>Пономарев И.</t>
  </si>
  <si>
    <t>Открытый турнир "Могущество Титанов"
WRPF любители Пауэрлифтинг без экипировки
Ульяновск/Ульяновская область, 3 апреля 2021 года</t>
  </si>
  <si>
    <t>Открытый турнир "Могущество Титанов"
WRPF любители Пауэрлифтинг классический в бинтах
Ульяновск/Ульяновская область, 3 апреля 2021 года</t>
  </si>
  <si>
    <t>Открытый турнир "Могущество Титанов"
WRPF любители Силовое двоеборье без экипировки
Ульяновск/Ульяновская область, 3 апреля 2021 года</t>
  </si>
  <si>
    <t>Открытый турнир "Могущество Титанов"
WRPF любители Жим лежа без экипировки
Ульяновск/Ульяновская область, 3 апреля 2021 года</t>
  </si>
  <si>
    <t>Открытый турнир "Могущество Титанов"
WEPF Жим лежа в многопетельной софт экипировке
Ульяновск/Ульяновская область, 3 апреля 2021 года</t>
  </si>
  <si>
    <t>Открытый турнир "Могущество Титанов"
WRPF любители Становая тяга без экипировки
Ульяновск/Ульяновская область, 3 апреля 2021 года</t>
  </si>
  <si>
    <t xml:space="preserve">Чебоксары/Республика Чувашия </t>
  </si>
  <si>
    <t xml:space="preserve">Казань/Республика Татарстан </t>
  </si>
  <si>
    <t>Казань/Республика Татарстан</t>
  </si>
  <si>
    <t>Весовая категория</t>
  </si>
  <si>
    <t>Тетюши/Республика Татарстан</t>
  </si>
  <si>
    <t xml:space="preserve"> </t>
  </si>
  <si>
    <t>№</t>
  </si>
  <si>
    <t xml:space="preserve">
Дата рождения/Возраст</t>
  </si>
  <si>
    <t>Возрастная группа</t>
  </si>
  <si>
    <t>O</t>
  </si>
  <si>
    <t>J</t>
  </si>
  <si>
    <t>T1</t>
  </si>
  <si>
    <t>T2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</si>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</sst>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1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4" style="5" customWidth="1"/>
    <col min="22" max="16384" width="9.1640625" style="3"/>
  </cols>
  <sheetData>
    <row r="1" spans="1:21" s="2" customFormat="1" ht="29" customHeight="1">
      <c r="A1" s="39" t="s">
        <v>214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226</v>
      </c>
      <c r="B3" s="52" t="s">
        <v>0</v>
      </c>
      <c r="C3" s="49" t="s">
        <v>227</v>
      </c>
      <c r="D3" s="49" t="s">
        <v>6</v>
      </c>
      <c r="E3" s="33" t="s">
        <v>228</v>
      </c>
      <c r="F3" s="33" t="s">
        <v>5</v>
      </c>
      <c r="G3" s="33" t="s">
        <v>7</v>
      </c>
      <c r="H3" s="33"/>
      <c r="I3" s="33"/>
      <c r="J3" s="33"/>
      <c r="K3" s="33" t="s">
        <v>8</v>
      </c>
      <c r="L3" s="33"/>
      <c r="M3" s="33"/>
      <c r="N3" s="33"/>
      <c r="O3" s="33" t="s">
        <v>9</v>
      </c>
      <c r="P3" s="33"/>
      <c r="Q3" s="33"/>
      <c r="R3" s="33"/>
      <c r="S3" s="33" t="s">
        <v>1</v>
      </c>
      <c r="T3" s="33" t="s">
        <v>3</v>
      </c>
      <c r="U3" s="35" t="s">
        <v>2</v>
      </c>
    </row>
    <row r="4" spans="1:21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4"/>
      <c r="T4" s="34"/>
      <c r="U4" s="36"/>
    </row>
    <row r="5" spans="1:21" ht="16">
      <c r="A5" s="37" t="s">
        <v>33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>
      <c r="A6" s="8" t="s">
        <v>31</v>
      </c>
      <c r="B6" s="7" t="s">
        <v>34</v>
      </c>
      <c r="C6" s="7" t="s">
        <v>35</v>
      </c>
      <c r="D6" s="7" t="s">
        <v>36</v>
      </c>
      <c r="E6" s="7" t="s">
        <v>229</v>
      </c>
      <c r="F6" s="7" t="s">
        <v>37</v>
      </c>
      <c r="G6" s="14" t="s">
        <v>38</v>
      </c>
      <c r="H6" s="14" t="s">
        <v>39</v>
      </c>
      <c r="I6" s="14" t="s">
        <v>40</v>
      </c>
      <c r="J6" s="8"/>
      <c r="K6" s="14" t="s">
        <v>41</v>
      </c>
      <c r="L6" s="15" t="s">
        <v>42</v>
      </c>
      <c r="M6" s="15" t="s">
        <v>42</v>
      </c>
      <c r="N6" s="8"/>
      <c r="O6" s="14" t="s">
        <v>40</v>
      </c>
      <c r="P6" s="14" t="s">
        <v>43</v>
      </c>
      <c r="Q6" s="14" t="s">
        <v>44</v>
      </c>
      <c r="R6" s="8"/>
      <c r="S6" s="8" t="str">
        <f>"205,0"</f>
        <v>205,0</v>
      </c>
      <c r="T6" s="8" t="str">
        <f>"255,5530"</f>
        <v>255,5530</v>
      </c>
      <c r="U6" s="7" t="s">
        <v>213</v>
      </c>
    </row>
    <row r="7" spans="1:21">
      <c r="B7" s="5" t="s">
        <v>32</v>
      </c>
    </row>
    <row r="8" spans="1:21" ht="16">
      <c r="A8" s="50" t="s">
        <v>45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1">
      <c r="A9" s="8" t="s">
        <v>31</v>
      </c>
      <c r="B9" s="7" t="s">
        <v>46</v>
      </c>
      <c r="C9" s="7" t="s">
        <v>47</v>
      </c>
      <c r="D9" s="7" t="s">
        <v>48</v>
      </c>
      <c r="E9" s="7" t="s">
        <v>229</v>
      </c>
      <c r="F9" s="7" t="s">
        <v>37</v>
      </c>
      <c r="G9" s="15" t="s">
        <v>44</v>
      </c>
      <c r="H9" s="15" t="s">
        <v>44</v>
      </c>
      <c r="I9" s="14" t="s">
        <v>44</v>
      </c>
      <c r="J9" s="8"/>
      <c r="K9" s="14" t="s">
        <v>49</v>
      </c>
      <c r="L9" s="14" t="s">
        <v>50</v>
      </c>
      <c r="M9" s="15" t="s">
        <v>51</v>
      </c>
      <c r="N9" s="8"/>
      <c r="O9" s="14" t="s">
        <v>43</v>
      </c>
      <c r="P9" s="14" t="s">
        <v>44</v>
      </c>
      <c r="Q9" s="15" t="s">
        <v>52</v>
      </c>
      <c r="R9" s="8"/>
      <c r="S9" s="8" t="str">
        <f>"235,0"</f>
        <v>235,0</v>
      </c>
      <c r="T9" s="8" t="str">
        <f>"244,8700"</f>
        <v>244,8700</v>
      </c>
      <c r="U9" s="7"/>
    </row>
    <row r="10" spans="1:21">
      <c r="B10" s="5" t="s">
        <v>32</v>
      </c>
    </row>
    <row r="11" spans="1:21" ht="16">
      <c r="A11" s="50" t="s">
        <v>45</v>
      </c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21">
      <c r="A12" s="8" t="s">
        <v>31</v>
      </c>
      <c r="B12" s="7" t="s">
        <v>53</v>
      </c>
      <c r="C12" s="7" t="s">
        <v>54</v>
      </c>
      <c r="D12" s="7" t="s">
        <v>55</v>
      </c>
      <c r="E12" s="7" t="s">
        <v>229</v>
      </c>
      <c r="F12" s="7" t="s">
        <v>37</v>
      </c>
      <c r="G12" s="14" t="s">
        <v>56</v>
      </c>
      <c r="H12" s="14" t="s">
        <v>18</v>
      </c>
      <c r="I12" s="14" t="s">
        <v>57</v>
      </c>
      <c r="J12" s="8"/>
      <c r="K12" s="14" t="s">
        <v>58</v>
      </c>
      <c r="L12" s="14" t="s">
        <v>52</v>
      </c>
      <c r="M12" s="15" t="s">
        <v>59</v>
      </c>
      <c r="N12" s="8"/>
      <c r="O12" s="14" t="s">
        <v>60</v>
      </c>
      <c r="P12" s="14" t="s">
        <v>61</v>
      </c>
      <c r="Q12" s="15" t="s">
        <v>62</v>
      </c>
      <c r="R12" s="8"/>
      <c r="S12" s="8" t="str">
        <f>"410,0"</f>
        <v>410,0</v>
      </c>
      <c r="T12" s="8" t="str">
        <f>"324,8020"</f>
        <v>324,8020</v>
      </c>
      <c r="U12" s="7" t="s">
        <v>63</v>
      </c>
    </row>
    <row r="13" spans="1:21">
      <c r="B13" s="5" t="s">
        <v>32</v>
      </c>
    </row>
    <row r="14" spans="1:21" ht="16">
      <c r="A14" s="50" t="s">
        <v>10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</row>
    <row r="15" spans="1:21">
      <c r="A15" s="8" t="s">
        <v>31</v>
      </c>
      <c r="B15" s="7" t="s">
        <v>64</v>
      </c>
      <c r="C15" s="7" t="s">
        <v>65</v>
      </c>
      <c r="D15" s="7" t="s">
        <v>66</v>
      </c>
      <c r="E15" s="7" t="s">
        <v>229</v>
      </c>
      <c r="F15" s="7" t="s">
        <v>37</v>
      </c>
      <c r="G15" s="14" t="s">
        <v>18</v>
      </c>
      <c r="H15" s="14" t="s">
        <v>67</v>
      </c>
      <c r="I15" s="14" t="s">
        <v>60</v>
      </c>
      <c r="J15" s="8"/>
      <c r="K15" s="14" t="s">
        <v>58</v>
      </c>
      <c r="L15" s="14" t="s">
        <v>68</v>
      </c>
      <c r="M15" s="15" t="s">
        <v>59</v>
      </c>
      <c r="N15" s="8"/>
      <c r="O15" s="14" t="s">
        <v>17</v>
      </c>
      <c r="P15" s="15" t="s">
        <v>69</v>
      </c>
      <c r="Q15" s="15" t="s">
        <v>69</v>
      </c>
      <c r="R15" s="8"/>
      <c r="S15" s="8" t="str">
        <f>"457,5"</f>
        <v>457,5</v>
      </c>
      <c r="T15" s="8" t="str">
        <f>"327,8445"</f>
        <v>327,8445</v>
      </c>
      <c r="U15" s="7" t="s">
        <v>213</v>
      </c>
    </row>
    <row r="16" spans="1:21">
      <c r="B16" s="5" t="s">
        <v>32</v>
      </c>
    </row>
    <row r="17" spans="1:21" ht="16">
      <c r="A17" s="50" t="s">
        <v>70</v>
      </c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</row>
    <row r="18" spans="1:21">
      <c r="A18" s="8" t="s">
        <v>31</v>
      </c>
      <c r="B18" s="7" t="s">
        <v>71</v>
      </c>
      <c r="C18" s="7" t="s">
        <v>72</v>
      </c>
      <c r="D18" s="7" t="s">
        <v>73</v>
      </c>
      <c r="E18" s="7" t="s">
        <v>229</v>
      </c>
      <c r="F18" s="7" t="s">
        <v>220</v>
      </c>
      <c r="G18" s="14" t="s">
        <v>18</v>
      </c>
      <c r="H18" s="14" t="s">
        <v>74</v>
      </c>
      <c r="I18" s="15" t="s">
        <v>67</v>
      </c>
      <c r="J18" s="8"/>
      <c r="K18" s="14" t="s">
        <v>75</v>
      </c>
      <c r="L18" s="14" t="s">
        <v>76</v>
      </c>
      <c r="M18" s="15" t="s">
        <v>56</v>
      </c>
      <c r="N18" s="8"/>
      <c r="O18" s="14" t="s">
        <v>20</v>
      </c>
      <c r="P18" s="14" t="s">
        <v>22</v>
      </c>
      <c r="Q18" s="14" t="s">
        <v>77</v>
      </c>
      <c r="R18" s="8"/>
      <c r="S18" s="8" t="str">
        <f>"510,0"</f>
        <v>510,0</v>
      </c>
      <c r="T18" s="8" t="str">
        <f>"345,4740"</f>
        <v>345,4740</v>
      </c>
      <c r="U18" s="7" t="s">
        <v>225</v>
      </c>
    </row>
    <row r="19" spans="1:21">
      <c r="B19" s="5" t="s">
        <v>32</v>
      </c>
    </row>
    <row r="20" spans="1:21">
      <c r="B20" s="5" t="s">
        <v>32</v>
      </c>
    </row>
  </sheetData>
  <mergeCells count="18">
    <mergeCell ref="A8:R8"/>
    <mergeCell ref="A11:R11"/>
    <mergeCell ref="A14:R14"/>
    <mergeCell ref="A17:R17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5">
    <pageSetUpPr fitToPage="1"/>
  </sheetPr>
  <dimension ref="A1:U22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6.33203125" style="5" bestFit="1" customWidth="1"/>
    <col min="4" max="4" width="18" style="5" customWidth="1"/>
    <col min="5" max="5" width="10.5" style="5" bestFit="1" customWidth="1"/>
    <col min="6" max="6" width="33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8.33203125" style="5" customWidth="1"/>
    <col min="22" max="16384" width="9.1640625" style="3"/>
  </cols>
  <sheetData>
    <row r="1" spans="1:21" s="2" customFormat="1" ht="29" customHeight="1">
      <c r="A1" s="39" t="s">
        <v>215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226</v>
      </c>
      <c r="B3" s="52" t="s">
        <v>0</v>
      </c>
      <c r="C3" s="49" t="s">
        <v>227</v>
      </c>
      <c r="D3" s="49" t="s">
        <v>6</v>
      </c>
      <c r="E3" s="33" t="s">
        <v>228</v>
      </c>
      <c r="F3" s="33" t="s">
        <v>5</v>
      </c>
      <c r="G3" s="33" t="s">
        <v>7</v>
      </c>
      <c r="H3" s="33"/>
      <c r="I3" s="33"/>
      <c r="J3" s="33"/>
      <c r="K3" s="33" t="s">
        <v>8</v>
      </c>
      <c r="L3" s="33"/>
      <c r="M3" s="33"/>
      <c r="N3" s="33"/>
      <c r="O3" s="33" t="s">
        <v>9</v>
      </c>
      <c r="P3" s="33"/>
      <c r="Q3" s="33"/>
      <c r="R3" s="33"/>
      <c r="S3" s="33" t="s">
        <v>1</v>
      </c>
      <c r="T3" s="33" t="s">
        <v>3</v>
      </c>
      <c r="U3" s="35" t="s">
        <v>2</v>
      </c>
    </row>
    <row r="4" spans="1:21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4"/>
      <c r="T4" s="34"/>
      <c r="U4" s="36"/>
    </row>
    <row r="5" spans="1:21" ht="16">
      <c r="A5" s="37" t="s">
        <v>10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>
      <c r="A6" s="8" t="s">
        <v>31</v>
      </c>
      <c r="B6" s="7" t="s">
        <v>11</v>
      </c>
      <c r="C6" s="7" t="s">
        <v>12</v>
      </c>
      <c r="D6" s="7" t="s">
        <v>13</v>
      </c>
      <c r="E6" s="7" t="s">
        <v>229</v>
      </c>
      <c r="F6" s="7" t="s">
        <v>14</v>
      </c>
      <c r="G6" s="14" t="s">
        <v>15</v>
      </c>
      <c r="H6" s="14" t="s">
        <v>16</v>
      </c>
      <c r="I6" s="14" t="s">
        <v>17</v>
      </c>
      <c r="J6" s="8"/>
      <c r="K6" s="14" t="s">
        <v>18</v>
      </c>
      <c r="L6" s="15" t="s">
        <v>19</v>
      </c>
      <c r="M6" s="14" t="s">
        <v>19</v>
      </c>
      <c r="N6" s="8"/>
      <c r="O6" s="14" t="s">
        <v>20</v>
      </c>
      <c r="P6" s="14" t="s">
        <v>21</v>
      </c>
      <c r="Q6" s="14" t="s">
        <v>22</v>
      </c>
      <c r="R6" s="8"/>
      <c r="S6" s="8" t="str">
        <f>"562,5"</f>
        <v>562,5</v>
      </c>
      <c r="T6" s="8" t="str">
        <f>"421,5375"</f>
        <v>421,5375</v>
      </c>
      <c r="U6" s="7" t="s">
        <v>23</v>
      </c>
    </row>
    <row r="7" spans="1:21">
      <c r="B7" s="5" t="s">
        <v>32</v>
      </c>
    </row>
    <row r="8" spans="1:21">
      <c r="A8" s="6"/>
      <c r="B8" s="6"/>
      <c r="C8" s="6"/>
      <c r="D8" s="6"/>
      <c r="E8" s="6"/>
      <c r="F8" s="6"/>
      <c r="N8" s="5"/>
      <c r="O8" s="3"/>
      <c r="P8" s="3"/>
      <c r="Q8" s="3"/>
      <c r="R8" s="3"/>
      <c r="S8" s="3"/>
      <c r="T8" s="3"/>
      <c r="U8" s="3"/>
    </row>
    <row r="9" spans="1:21">
      <c r="A9" s="6"/>
      <c r="B9" s="6"/>
      <c r="C9" s="6"/>
      <c r="D9" s="6"/>
      <c r="E9" s="6"/>
      <c r="F9" s="6"/>
      <c r="N9" s="5"/>
      <c r="O9" s="3"/>
      <c r="P9" s="3"/>
      <c r="Q9" s="3"/>
      <c r="R9" s="3"/>
      <c r="S9" s="3"/>
      <c r="T9" s="3"/>
      <c r="U9" s="3"/>
    </row>
    <row r="10" spans="1:21">
      <c r="A10" s="6"/>
      <c r="B10" s="6"/>
      <c r="C10" s="6"/>
      <c r="D10" s="6"/>
      <c r="E10" s="6"/>
      <c r="F10" s="6"/>
      <c r="N10" s="5"/>
      <c r="O10" s="3"/>
      <c r="P10" s="3"/>
      <c r="Q10" s="3"/>
      <c r="R10" s="3"/>
      <c r="S10" s="3"/>
      <c r="T10" s="3"/>
      <c r="U10" s="3"/>
    </row>
    <row r="11" spans="1:21">
      <c r="A11" s="6"/>
      <c r="B11" s="6"/>
      <c r="C11" s="6"/>
      <c r="D11" s="6"/>
      <c r="E11" s="6"/>
      <c r="F11" s="6"/>
      <c r="N11" s="5"/>
      <c r="O11" s="3"/>
      <c r="P11" s="3"/>
      <c r="Q11" s="3"/>
      <c r="R11" s="3"/>
      <c r="S11" s="3"/>
      <c r="T11" s="3"/>
      <c r="U11" s="3"/>
    </row>
    <row r="12" spans="1:21">
      <c r="A12" s="6"/>
      <c r="B12" s="6"/>
      <c r="C12" s="6"/>
      <c r="D12" s="6"/>
      <c r="E12" s="6"/>
      <c r="F12" s="6"/>
      <c r="N12" s="5"/>
      <c r="O12" s="3"/>
      <c r="P12" s="3"/>
      <c r="Q12" s="3"/>
      <c r="R12" s="3"/>
      <c r="S12" s="3"/>
      <c r="T12" s="3"/>
      <c r="U12" s="3"/>
    </row>
    <row r="13" spans="1:21">
      <c r="A13" s="6"/>
      <c r="B13" s="6"/>
      <c r="C13" s="6"/>
      <c r="D13" s="6"/>
      <c r="E13" s="6"/>
      <c r="F13" s="6"/>
      <c r="N13" s="5"/>
      <c r="O13" s="3"/>
      <c r="P13" s="3"/>
      <c r="Q13" s="3"/>
      <c r="R13" s="3"/>
      <c r="S13" s="3"/>
      <c r="T13" s="3"/>
      <c r="U13" s="3"/>
    </row>
    <row r="14" spans="1:21">
      <c r="A14" s="6"/>
      <c r="B14" s="6"/>
      <c r="C14" s="6"/>
      <c r="D14" s="6"/>
      <c r="E14" s="6"/>
      <c r="F14" s="6"/>
      <c r="N14" s="5"/>
      <c r="O14" s="3"/>
      <c r="P14" s="3"/>
      <c r="Q14" s="3"/>
      <c r="R14" s="3"/>
      <c r="S14" s="3"/>
      <c r="T14" s="3"/>
      <c r="U14" s="3"/>
    </row>
    <row r="15" spans="1:21">
      <c r="A15" s="6"/>
      <c r="B15" s="6"/>
      <c r="C15" s="6"/>
      <c r="D15" s="6"/>
      <c r="E15" s="6"/>
      <c r="F15" s="6"/>
      <c r="N15" s="5"/>
      <c r="O15" s="3"/>
      <c r="P15" s="3"/>
      <c r="Q15" s="3"/>
      <c r="R15" s="3"/>
      <c r="S15" s="3"/>
      <c r="T15" s="3"/>
      <c r="U15" s="3"/>
    </row>
    <row r="16" spans="1:21">
      <c r="A16" s="6"/>
      <c r="B16" s="6"/>
      <c r="C16" s="6"/>
      <c r="D16" s="6"/>
      <c r="E16" s="6"/>
      <c r="F16" s="6"/>
      <c r="N16" s="5"/>
      <c r="O16" s="3"/>
      <c r="P16" s="3"/>
      <c r="Q16" s="3"/>
      <c r="R16" s="3"/>
      <c r="S16" s="3"/>
      <c r="T16" s="3"/>
      <c r="U16" s="3"/>
    </row>
    <row r="17" spans="1:21">
      <c r="A17" s="6"/>
      <c r="B17" s="6"/>
      <c r="C17" s="6"/>
      <c r="D17" s="6"/>
      <c r="E17" s="6"/>
      <c r="F17" s="6"/>
      <c r="N17" s="5"/>
      <c r="O17" s="3"/>
      <c r="P17" s="3"/>
      <c r="Q17" s="3"/>
      <c r="R17" s="3"/>
      <c r="S17" s="3"/>
      <c r="T17" s="3"/>
      <c r="U17" s="3"/>
    </row>
    <row r="18" spans="1:21">
      <c r="A18" s="6"/>
      <c r="B18" s="6"/>
      <c r="C18" s="6"/>
      <c r="D18" s="6"/>
      <c r="E18" s="6"/>
      <c r="F18" s="6"/>
      <c r="N18" s="5"/>
      <c r="O18" s="3"/>
      <c r="P18" s="3"/>
      <c r="Q18" s="3"/>
      <c r="R18" s="3"/>
      <c r="S18" s="3"/>
      <c r="T18" s="3"/>
      <c r="U18" s="3"/>
    </row>
    <row r="19" spans="1:21">
      <c r="A19" s="6"/>
      <c r="B19" s="6"/>
      <c r="C19" s="6"/>
      <c r="D19" s="6"/>
      <c r="E19" s="6"/>
      <c r="F19" s="6"/>
      <c r="N19" s="5"/>
      <c r="O19" s="3"/>
      <c r="P19" s="3"/>
      <c r="Q19" s="3"/>
      <c r="R19" s="3"/>
      <c r="S19" s="3"/>
      <c r="T19" s="3"/>
      <c r="U19" s="3"/>
    </row>
    <row r="20" spans="1:21">
      <c r="A20" s="6"/>
      <c r="B20" s="6"/>
      <c r="C20" s="6"/>
      <c r="D20" s="6"/>
      <c r="E20" s="6"/>
      <c r="F20" s="6"/>
      <c r="N20" s="5"/>
      <c r="O20" s="3"/>
      <c r="P20" s="3"/>
      <c r="Q20" s="3"/>
      <c r="R20" s="3"/>
      <c r="S20" s="3"/>
      <c r="T20" s="3"/>
      <c r="U20" s="3"/>
    </row>
    <row r="21" spans="1:21">
      <c r="A21" s="6"/>
      <c r="B21" s="6"/>
      <c r="C21" s="6"/>
      <c r="D21" s="6"/>
      <c r="E21" s="6"/>
      <c r="F21" s="6"/>
      <c r="N21" s="5"/>
      <c r="O21" s="3"/>
      <c r="P21" s="3"/>
      <c r="Q21" s="3"/>
      <c r="R21" s="3"/>
      <c r="S21" s="3"/>
      <c r="T21" s="3"/>
      <c r="U21" s="3"/>
    </row>
    <row r="22" spans="1:21">
      <c r="A22" s="6"/>
      <c r="B22" s="6"/>
      <c r="C22" s="6"/>
      <c r="D22" s="6"/>
      <c r="E22" s="6"/>
      <c r="F22" s="6"/>
      <c r="N22" s="5"/>
      <c r="O22" s="3"/>
      <c r="P22" s="3"/>
      <c r="Q22" s="3"/>
      <c r="R22" s="3"/>
      <c r="S22" s="3"/>
      <c r="T22" s="3"/>
      <c r="U22" s="3"/>
    </row>
  </sheetData>
  <mergeCells count="14">
    <mergeCell ref="A5:R5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4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3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9.83203125" style="5" customWidth="1"/>
    <col min="18" max="16384" width="9.1640625" style="3"/>
  </cols>
  <sheetData>
    <row r="1" spans="1:17" s="2" customFormat="1" ht="29" customHeight="1">
      <c r="A1" s="39" t="s">
        <v>216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>
      <c r="A3" s="47" t="s">
        <v>226</v>
      </c>
      <c r="B3" s="52" t="s">
        <v>0</v>
      </c>
      <c r="C3" s="49" t="s">
        <v>227</v>
      </c>
      <c r="D3" s="49" t="s">
        <v>6</v>
      </c>
      <c r="E3" s="33" t="s">
        <v>228</v>
      </c>
      <c r="F3" s="33" t="s">
        <v>5</v>
      </c>
      <c r="G3" s="33" t="s">
        <v>8</v>
      </c>
      <c r="H3" s="33"/>
      <c r="I3" s="33"/>
      <c r="J3" s="33"/>
      <c r="K3" s="33" t="s">
        <v>9</v>
      </c>
      <c r="L3" s="33"/>
      <c r="M3" s="33"/>
      <c r="N3" s="33"/>
      <c r="O3" s="33" t="s">
        <v>1</v>
      </c>
      <c r="P3" s="33" t="s">
        <v>3</v>
      </c>
      <c r="Q3" s="35" t="s">
        <v>2</v>
      </c>
    </row>
    <row r="4" spans="1:17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4"/>
      <c r="P4" s="34"/>
      <c r="Q4" s="36"/>
    </row>
    <row r="5" spans="1:17" ht="16">
      <c r="A5" s="37" t="s">
        <v>10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>
      <c r="A6" s="8" t="s">
        <v>31</v>
      </c>
      <c r="B6" s="7" t="s">
        <v>11</v>
      </c>
      <c r="C6" s="7" t="s">
        <v>12</v>
      </c>
      <c r="D6" s="7" t="s">
        <v>13</v>
      </c>
      <c r="E6" s="7" t="s">
        <v>229</v>
      </c>
      <c r="F6" s="7" t="s">
        <v>14</v>
      </c>
      <c r="G6" s="14" t="s">
        <v>18</v>
      </c>
      <c r="H6" s="15" t="s">
        <v>19</v>
      </c>
      <c r="I6" s="14" t="s">
        <v>19</v>
      </c>
      <c r="J6" s="8"/>
      <c r="K6" s="14" t="s">
        <v>20</v>
      </c>
      <c r="L6" s="14" t="s">
        <v>21</v>
      </c>
      <c r="M6" s="14" t="s">
        <v>22</v>
      </c>
      <c r="N6" s="8"/>
      <c r="O6" s="8" t="str">
        <f>"367,5"</f>
        <v>367,5</v>
      </c>
      <c r="P6" s="8" t="str">
        <f>"275,4045"</f>
        <v>275,4045</v>
      </c>
      <c r="Q6" s="7" t="s">
        <v>23</v>
      </c>
    </row>
    <row r="7" spans="1:17">
      <c r="B7" s="5" t="s">
        <v>32</v>
      </c>
    </row>
    <row r="8" spans="1:17" ht="16">
      <c r="A8" s="50" t="s">
        <v>131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7">
      <c r="A9" s="8" t="s">
        <v>31</v>
      </c>
      <c r="B9" s="7" t="s">
        <v>210</v>
      </c>
      <c r="C9" s="7" t="s">
        <v>211</v>
      </c>
      <c r="D9" s="7" t="s">
        <v>212</v>
      </c>
      <c r="E9" s="7" t="s">
        <v>229</v>
      </c>
      <c r="F9" s="7" t="s">
        <v>37</v>
      </c>
      <c r="G9" s="14" t="s">
        <v>44</v>
      </c>
      <c r="H9" s="14" t="s">
        <v>58</v>
      </c>
      <c r="I9" s="15" t="s">
        <v>52</v>
      </c>
      <c r="J9" s="8"/>
      <c r="K9" s="14" t="s">
        <v>74</v>
      </c>
      <c r="L9" s="14" t="s">
        <v>60</v>
      </c>
      <c r="M9" s="14" t="s">
        <v>62</v>
      </c>
      <c r="N9" s="8"/>
      <c r="O9" s="8" t="str">
        <f>"265,0"</f>
        <v>265,0</v>
      </c>
      <c r="P9" s="8" t="str">
        <f>"170,5540"</f>
        <v>170,5540</v>
      </c>
      <c r="Q9" s="7"/>
    </row>
    <row r="10" spans="1:17">
      <c r="B10" s="5" t="s">
        <v>32</v>
      </c>
    </row>
    <row r="11" spans="1:17" ht="16">
      <c r="A11" s="50" t="s">
        <v>147</v>
      </c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7">
      <c r="A12" s="8" t="s">
        <v>31</v>
      </c>
      <c r="B12" s="7" t="s">
        <v>199</v>
      </c>
      <c r="C12" s="7" t="s">
        <v>200</v>
      </c>
      <c r="D12" s="7" t="s">
        <v>201</v>
      </c>
      <c r="E12" s="7" t="s">
        <v>230</v>
      </c>
      <c r="F12" s="7" t="s">
        <v>221</v>
      </c>
      <c r="G12" s="15" t="s">
        <v>56</v>
      </c>
      <c r="H12" s="14" t="s">
        <v>56</v>
      </c>
      <c r="I12" s="14" t="s">
        <v>57</v>
      </c>
      <c r="J12" s="8"/>
      <c r="K12" s="14" t="s">
        <v>21</v>
      </c>
      <c r="L12" s="14" t="s">
        <v>22</v>
      </c>
      <c r="M12" s="14" t="s">
        <v>77</v>
      </c>
      <c r="N12" s="8"/>
      <c r="O12" s="8" t="str">
        <f>"375,0"</f>
        <v>375,0</v>
      </c>
      <c r="P12" s="8" t="str">
        <f>"232,8375"</f>
        <v>232,8375</v>
      </c>
      <c r="Q12" s="7" t="s">
        <v>225</v>
      </c>
    </row>
    <row r="13" spans="1:17">
      <c r="B13" s="5" t="s">
        <v>32</v>
      </c>
    </row>
    <row r="14" spans="1:17">
      <c r="B14" s="5" t="s">
        <v>32</v>
      </c>
    </row>
  </sheetData>
  <mergeCells count="15">
    <mergeCell ref="A8:N8"/>
    <mergeCell ref="A11:N1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6"/>
  <sheetViews>
    <sheetView topLeftCell="A11" workbookViewId="0">
      <selection activeCell="E46" sqref="E46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3.332031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39" t="s">
        <v>217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226</v>
      </c>
      <c r="B3" s="52" t="s">
        <v>0</v>
      </c>
      <c r="C3" s="49" t="s">
        <v>227</v>
      </c>
      <c r="D3" s="49" t="s">
        <v>6</v>
      </c>
      <c r="E3" s="33" t="s">
        <v>228</v>
      </c>
      <c r="F3" s="33" t="s">
        <v>5</v>
      </c>
      <c r="G3" s="33" t="s">
        <v>8</v>
      </c>
      <c r="H3" s="33"/>
      <c r="I3" s="33"/>
      <c r="J3" s="33"/>
      <c r="K3" s="54" t="s">
        <v>79</v>
      </c>
      <c r="L3" s="33" t="s">
        <v>3</v>
      </c>
      <c r="M3" s="35" t="s">
        <v>2</v>
      </c>
    </row>
    <row r="4" spans="1:13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55"/>
      <c r="L4" s="34"/>
      <c r="M4" s="36"/>
    </row>
    <row r="5" spans="1:13" ht="16">
      <c r="A5" s="37" t="s">
        <v>80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31</v>
      </c>
      <c r="B6" s="7" t="s">
        <v>81</v>
      </c>
      <c r="C6" s="7" t="s">
        <v>82</v>
      </c>
      <c r="D6" s="7" t="s">
        <v>83</v>
      </c>
      <c r="E6" s="7" t="s">
        <v>229</v>
      </c>
      <c r="F6" s="7" t="s">
        <v>37</v>
      </c>
      <c r="G6" s="14" t="s">
        <v>84</v>
      </c>
      <c r="H6" s="14" t="s">
        <v>85</v>
      </c>
      <c r="I6" s="15" t="s">
        <v>51</v>
      </c>
      <c r="J6" s="8"/>
      <c r="K6" s="29" t="str">
        <f>"52,5"</f>
        <v>52,5</v>
      </c>
      <c r="L6" s="8" t="str">
        <f>"63,1890"</f>
        <v>63,1890</v>
      </c>
      <c r="M6" s="7" t="s">
        <v>225</v>
      </c>
    </row>
    <row r="7" spans="1:13">
      <c r="B7" s="5" t="s">
        <v>32</v>
      </c>
    </row>
    <row r="8" spans="1:13" ht="16">
      <c r="A8" s="50" t="s">
        <v>86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8" t="s">
        <v>177</v>
      </c>
      <c r="B9" s="7" t="s">
        <v>87</v>
      </c>
      <c r="C9" s="7" t="s">
        <v>88</v>
      </c>
      <c r="D9" s="7" t="s">
        <v>89</v>
      </c>
      <c r="E9" s="7" t="s">
        <v>229</v>
      </c>
      <c r="F9" s="7" t="s">
        <v>37</v>
      </c>
      <c r="G9" s="15" t="s">
        <v>90</v>
      </c>
      <c r="H9" s="15" t="s">
        <v>90</v>
      </c>
      <c r="I9" s="15" t="s">
        <v>90</v>
      </c>
      <c r="J9" s="8"/>
      <c r="K9" s="29">
        <v>0</v>
      </c>
      <c r="L9" s="8" t="str">
        <f>"0,0000"</f>
        <v>0,0000</v>
      </c>
      <c r="M9" s="7"/>
    </row>
    <row r="10" spans="1:13">
      <c r="B10" s="5" t="s">
        <v>32</v>
      </c>
    </row>
    <row r="11" spans="1:13" ht="16">
      <c r="A11" s="50" t="s">
        <v>45</v>
      </c>
      <c r="B11" s="50"/>
      <c r="C11" s="51"/>
      <c r="D11" s="51"/>
      <c r="E11" s="51"/>
      <c r="F11" s="51"/>
      <c r="G11" s="51"/>
      <c r="H11" s="51"/>
      <c r="I11" s="51"/>
      <c r="J11" s="51"/>
    </row>
    <row r="12" spans="1:13">
      <c r="A12" s="17" t="s">
        <v>31</v>
      </c>
      <c r="B12" s="16" t="s">
        <v>91</v>
      </c>
      <c r="C12" s="16" t="s">
        <v>92</v>
      </c>
      <c r="D12" s="16" t="s">
        <v>93</v>
      </c>
      <c r="E12" s="16" t="s">
        <v>231</v>
      </c>
      <c r="F12" s="16" t="s">
        <v>37</v>
      </c>
      <c r="G12" s="22" t="s">
        <v>94</v>
      </c>
      <c r="H12" s="22" t="s">
        <v>95</v>
      </c>
      <c r="I12" s="23" t="s">
        <v>49</v>
      </c>
      <c r="J12" s="17"/>
      <c r="K12" s="30" t="str">
        <f>"42,5"</f>
        <v>42,5</v>
      </c>
      <c r="L12" s="17" t="str">
        <f>"33,9278"</f>
        <v>33,9278</v>
      </c>
      <c r="M12" s="16" t="s">
        <v>96</v>
      </c>
    </row>
    <row r="13" spans="1:13">
      <c r="A13" s="19" t="s">
        <v>31</v>
      </c>
      <c r="B13" s="18" t="s">
        <v>97</v>
      </c>
      <c r="C13" s="18" t="s">
        <v>98</v>
      </c>
      <c r="D13" s="18" t="s">
        <v>99</v>
      </c>
      <c r="E13" s="18" t="s">
        <v>229</v>
      </c>
      <c r="F13" s="18" t="s">
        <v>222</v>
      </c>
      <c r="G13" s="24" t="s">
        <v>100</v>
      </c>
      <c r="H13" s="25" t="s">
        <v>101</v>
      </c>
      <c r="I13" s="25" t="s">
        <v>101</v>
      </c>
      <c r="J13" s="19"/>
      <c r="K13" s="31" t="str">
        <f>"77,5"</f>
        <v>77,5</v>
      </c>
      <c r="L13" s="19" t="str">
        <f>"61,9458"</f>
        <v>61,9458</v>
      </c>
      <c r="M13" s="18" t="s">
        <v>225</v>
      </c>
    </row>
    <row r="14" spans="1:13">
      <c r="A14" s="21" t="s">
        <v>178</v>
      </c>
      <c r="B14" s="20" t="s">
        <v>102</v>
      </c>
      <c r="C14" s="20" t="s">
        <v>103</v>
      </c>
      <c r="D14" s="20" t="s">
        <v>93</v>
      </c>
      <c r="E14" s="20" t="s">
        <v>229</v>
      </c>
      <c r="F14" s="20" t="s">
        <v>37</v>
      </c>
      <c r="G14" s="26" t="s">
        <v>100</v>
      </c>
      <c r="H14" s="27" t="s">
        <v>43</v>
      </c>
      <c r="I14" s="27" t="s">
        <v>44</v>
      </c>
      <c r="J14" s="21"/>
      <c r="K14" s="32" t="str">
        <f>"77,5"</f>
        <v>77,5</v>
      </c>
      <c r="L14" s="21" t="str">
        <f>"61,8683"</f>
        <v>61,8683</v>
      </c>
      <c r="M14" s="20" t="s">
        <v>225</v>
      </c>
    </row>
    <row r="15" spans="1:13">
      <c r="B15" s="5" t="s">
        <v>32</v>
      </c>
    </row>
    <row r="16" spans="1:13" ht="16">
      <c r="A16" s="50" t="s">
        <v>10</v>
      </c>
      <c r="B16" s="50"/>
      <c r="C16" s="51"/>
      <c r="D16" s="51"/>
      <c r="E16" s="51"/>
      <c r="F16" s="51"/>
      <c r="G16" s="51"/>
      <c r="H16" s="51"/>
      <c r="I16" s="51"/>
      <c r="J16" s="51"/>
    </row>
    <row r="17" spans="1:13">
      <c r="A17" s="17" t="s">
        <v>31</v>
      </c>
      <c r="B17" s="16" t="s">
        <v>104</v>
      </c>
      <c r="C17" s="16" t="s">
        <v>105</v>
      </c>
      <c r="D17" s="16" t="s">
        <v>106</v>
      </c>
      <c r="E17" s="16" t="s">
        <v>232</v>
      </c>
      <c r="F17" s="16" t="s">
        <v>37</v>
      </c>
      <c r="G17" s="23" t="s">
        <v>39</v>
      </c>
      <c r="H17" s="22" t="s">
        <v>39</v>
      </c>
      <c r="I17" s="22" t="s">
        <v>43</v>
      </c>
      <c r="J17" s="17"/>
      <c r="K17" s="30" t="str">
        <f>"85,0"</f>
        <v>85,0</v>
      </c>
      <c r="L17" s="17" t="str">
        <f>"62,1775"</f>
        <v>62,1775</v>
      </c>
      <c r="M17" s="16" t="s">
        <v>107</v>
      </c>
    </row>
    <row r="18" spans="1:13">
      <c r="A18" s="19" t="s">
        <v>31</v>
      </c>
      <c r="B18" s="18" t="s">
        <v>11</v>
      </c>
      <c r="C18" s="18" t="s">
        <v>12</v>
      </c>
      <c r="D18" s="18" t="s">
        <v>13</v>
      </c>
      <c r="E18" s="18" t="s">
        <v>229</v>
      </c>
      <c r="F18" s="18" t="s">
        <v>14</v>
      </c>
      <c r="G18" s="24" t="s">
        <v>18</v>
      </c>
      <c r="H18" s="25" t="s">
        <v>19</v>
      </c>
      <c r="I18" s="24" t="s">
        <v>19</v>
      </c>
      <c r="J18" s="19"/>
      <c r="K18" s="31" t="str">
        <f>"147,5"</f>
        <v>147,5</v>
      </c>
      <c r="L18" s="19" t="str">
        <f>"110,5365"</f>
        <v>110,5365</v>
      </c>
      <c r="M18" s="18" t="s">
        <v>23</v>
      </c>
    </row>
    <row r="19" spans="1:13">
      <c r="A19" s="19" t="s">
        <v>178</v>
      </c>
      <c r="B19" s="18" t="s">
        <v>108</v>
      </c>
      <c r="C19" s="18" t="s">
        <v>109</v>
      </c>
      <c r="D19" s="18" t="s">
        <v>110</v>
      </c>
      <c r="E19" s="18" t="s">
        <v>229</v>
      </c>
      <c r="F19" s="18" t="s">
        <v>37</v>
      </c>
      <c r="G19" s="24" t="s">
        <v>111</v>
      </c>
      <c r="H19" s="24" t="s">
        <v>112</v>
      </c>
      <c r="I19" s="24" t="s">
        <v>113</v>
      </c>
      <c r="J19" s="19"/>
      <c r="K19" s="31" t="str">
        <f>"120,0"</f>
        <v>120,0</v>
      </c>
      <c r="L19" s="19" t="str">
        <f>"86,2320"</f>
        <v>86,2320</v>
      </c>
      <c r="M19" s="18" t="s">
        <v>225</v>
      </c>
    </row>
    <row r="20" spans="1:13">
      <c r="A20" s="21" t="s">
        <v>179</v>
      </c>
      <c r="B20" s="20" t="s">
        <v>114</v>
      </c>
      <c r="C20" s="20" t="s">
        <v>115</v>
      </c>
      <c r="D20" s="20" t="s">
        <v>116</v>
      </c>
      <c r="E20" s="20" t="s">
        <v>229</v>
      </c>
      <c r="F20" s="20" t="s">
        <v>37</v>
      </c>
      <c r="G20" s="26" t="s">
        <v>59</v>
      </c>
      <c r="H20" s="26" t="s">
        <v>111</v>
      </c>
      <c r="I20" s="26" t="s">
        <v>117</v>
      </c>
      <c r="J20" s="21"/>
      <c r="K20" s="32" t="str">
        <f>"117,5"</f>
        <v>117,5</v>
      </c>
      <c r="L20" s="21" t="str">
        <f>"84,2827"</f>
        <v>84,2827</v>
      </c>
      <c r="M20" s="20" t="s">
        <v>213</v>
      </c>
    </row>
    <row r="21" spans="1:13">
      <c r="B21" s="5" t="s">
        <v>32</v>
      </c>
    </row>
    <row r="22" spans="1:13" ht="16">
      <c r="A22" s="50" t="s">
        <v>70</v>
      </c>
      <c r="B22" s="50"/>
      <c r="C22" s="51"/>
      <c r="D22" s="51"/>
      <c r="E22" s="51"/>
      <c r="F22" s="51"/>
      <c r="G22" s="51"/>
      <c r="H22" s="51"/>
      <c r="I22" s="51"/>
      <c r="J22" s="51"/>
    </row>
    <row r="23" spans="1:13">
      <c r="A23" s="17" t="s">
        <v>31</v>
      </c>
      <c r="B23" s="16" t="s">
        <v>118</v>
      </c>
      <c r="C23" s="16" t="s">
        <v>119</v>
      </c>
      <c r="D23" s="16" t="s">
        <v>120</v>
      </c>
      <c r="E23" s="16" t="s">
        <v>232</v>
      </c>
      <c r="F23" s="16" t="s">
        <v>37</v>
      </c>
      <c r="G23" s="22" t="s">
        <v>113</v>
      </c>
      <c r="H23" s="23" t="s">
        <v>121</v>
      </c>
      <c r="I23" s="23" t="s">
        <v>122</v>
      </c>
      <c r="J23" s="17"/>
      <c r="K23" s="30" t="str">
        <f>"120,0"</f>
        <v>120,0</v>
      </c>
      <c r="L23" s="17" t="str">
        <f>"81,9240"</f>
        <v>81,9240</v>
      </c>
      <c r="M23" s="16" t="s">
        <v>225</v>
      </c>
    </row>
    <row r="24" spans="1:13">
      <c r="A24" s="19" t="s">
        <v>31</v>
      </c>
      <c r="B24" s="18" t="s">
        <v>123</v>
      </c>
      <c r="C24" s="18" t="s">
        <v>124</v>
      </c>
      <c r="D24" s="18" t="s">
        <v>125</v>
      </c>
      <c r="E24" s="18" t="s">
        <v>229</v>
      </c>
      <c r="F24" s="18" t="s">
        <v>37</v>
      </c>
      <c r="G24" s="24" t="s">
        <v>18</v>
      </c>
      <c r="H24" s="24" t="s">
        <v>19</v>
      </c>
      <c r="I24" s="24" t="s">
        <v>126</v>
      </c>
      <c r="J24" s="19"/>
      <c r="K24" s="31" t="str">
        <f>"152,5"</f>
        <v>152,5</v>
      </c>
      <c r="L24" s="19" t="str">
        <f>"102,1598"</f>
        <v>102,1598</v>
      </c>
      <c r="M24" s="18" t="s">
        <v>225</v>
      </c>
    </row>
    <row r="25" spans="1:13">
      <c r="A25" s="19" t="s">
        <v>178</v>
      </c>
      <c r="B25" s="18" t="s">
        <v>127</v>
      </c>
      <c r="C25" s="18" t="s">
        <v>128</v>
      </c>
      <c r="D25" s="18" t="s">
        <v>129</v>
      </c>
      <c r="E25" s="18" t="s">
        <v>229</v>
      </c>
      <c r="F25" s="18" t="s">
        <v>37</v>
      </c>
      <c r="G25" s="24" t="s">
        <v>75</v>
      </c>
      <c r="H25" s="24" t="s">
        <v>56</v>
      </c>
      <c r="I25" s="25" t="s">
        <v>130</v>
      </c>
      <c r="J25" s="19"/>
      <c r="K25" s="31" t="str">
        <f>"135,0"</f>
        <v>135,0</v>
      </c>
      <c r="L25" s="19" t="str">
        <f>"92,3130"</f>
        <v>92,3130</v>
      </c>
      <c r="M25" s="18" t="s">
        <v>225</v>
      </c>
    </row>
    <row r="26" spans="1:13">
      <c r="A26" s="21" t="s">
        <v>179</v>
      </c>
      <c r="B26" s="20" t="s">
        <v>71</v>
      </c>
      <c r="C26" s="20" t="s">
        <v>72</v>
      </c>
      <c r="D26" s="20" t="s">
        <v>73</v>
      </c>
      <c r="E26" s="20" t="s">
        <v>229</v>
      </c>
      <c r="F26" s="20" t="s">
        <v>220</v>
      </c>
      <c r="G26" s="26" t="s">
        <v>75</v>
      </c>
      <c r="H26" s="26" t="s">
        <v>76</v>
      </c>
      <c r="I26" s="27" t="s">
        <v>56</v>
      </c>
      <c r="J26" s="21"/>
      <c r="K26" s="32" t="str">
        <f>"130,0"</f>
        <v>130,0</v>
      </c>
      <c r="L26" s="21" t="str">
        <f>"88,0620"</f>
        <v>88,0620</v>
      </c>
      <c r="M26" s="20" t="s">
        <v>225</v>
      </c>
    </row>
    <row r="27" spans="1:13">
      <c r="B27" s="5" t="s">
        <v>32</v>
      </c>
    </row>
    <row r="28" spans="1:13" ht="16">
      <c r="A28" s="50" t="s">
        <v>131</v>
      </c>
      <c r="B28" s="50"/>
      <c r="C28" s="51"/>
      <c r="D28" s="51"/>
      <c r="E28" s="51"/>
      <c r="F28" s="51"/>
      <c r="G28" s="51"/>
      <c r="H28" s="51"/>
      <c r="I28" s="51"/>
      <c r="J28" s="51"/>
    </row>
    <row r="29" spans="1:13">
      <c r="A29" s="17" t="s">
        <v>31</v>
      </c>
      <c r="B29" s="16" t="s">
        <v>132</v>
      </c>
      <c r="C29" s="16" t="s">
        <v>133</v>
      </c>
      <c r="D29" s="16" t="s">
        <v>134</v>
      </c>
      <c r="E29" s="16" t="s">
        <v>231</v>
      </c>
      <c r="F29" s="16" t="s">
        <v>14</v>
      </c>
      <c r="G29" s="22" t="s">
        <v>113</v>
      </c>
      <c r="H29" s="22" t="s">
        <v>135</v>
      </c>
      <c r="I29" s="23" t="s">
        <v>56</v>
      </c>
      <c r="J29" s="17"/>
      <c r="K29" s="30" t="str">
        <f>"127,5"</f>
        <v>127,5</v>
      </c>
      <c r="L29" s="17" t="str">
        <f>"82,2502"</f>
        <v>82,2502</v>
      </c>
      <c r="M29" s="16" t="s">
        <v>23</v>
      </c>
    </row>
    <row r="30" spans="1:13">
      <c r="A30" s="19" t="s">
        <v>31</v>
      </c>
      <c r="B30" s="18" t="s">
        <v>136</v>
      </c>
      <c r="C30" s="18" t="s">
        <v>137</v>
      </c>
      <c r="D30" s="18" t="s">
        <v>138</v>
      </c>
      <c r="E30" s="18" t="s">
        <v>232</v>
      </c>
      <c r="F30" s="18" t="s">
        <v>14</v>
      </c>
      <c r="G30" s="24" t="s">
        <v>44</v>
      </c>
      <c r="H30" s="24" t="s">
        <v>58</v>
      </c>
      <c r="I30" s="24" t="s">
        <v>52</v>
      </c>
      <c r="J30" s="19"/>
      <c r="K30" s="31" t="str">
        <f>"100,0"</f>
        <v>100,0</v>
      </c>
      <c r="L30" s="19" t="str">
        <f>"64,4700"</f>
        <v>64,4700</v>
      </c>
      <c r="M30" s="18" t="s">
        <v>23</v>
      </c>
    </row>
    <row r="31" spans="1:13">
      <c r="A31" s="19" t="s">
        <v>31</v>
      </c>
      <c r="B31" s="18" t="s">
        <v>139</v>
      </c>
      <c r="C31" s="18" t="s">
        <v>140</v>
      </c>
      <c r="D31" s="18" t="s">
        <v>141</v>
      </c>
      <c r="E31" s="18" t="s">
        <v>229</v>
      </c>
      <c r="F31" s="18" t="s">
        <v>37</v>
      </c>
      <c r="G31" s="24" t="s">
        <v>62</v>
      </c>
      <c r="H31" s="24" t="s">
        <v>142</v>
      </c>
      <c r="I31" s="24" t="s">
        <v>15</v>
      </c>
      <c r="J31" s="19"/>
      <c r="K31" s="31" t="str">
        <f>"180,0"</f>
        <v>180,0</v>
      </c>
      <c r="L31" s="19" t="str">
        <f>"115,9200"</f>
        <v>115,9200</v>
      </c>
      <c r="M31" s="18" t="s">
        <v>225</v>
      </c>
    </row>
    <row r="32" spans="1:13">
      <c r="A32" s="21" t="s">
        <v>178</v>
      </c>
      <c r="B32" s="20" t="s">
        <v>143</v>
      </c>
      <c r="C32" s="20" t="s">
        <v>144</v>
      </c>
      <c r="D32" s="20" t="s">
        <v>145</v>
      </c>
      <c r="E32" s="20" t="s">
        <v>229</v>
      </c>
      <c r="F32" s="20" t="s">
        <v>146</v>
      </c>
      <c r="G32" s="26" t="s">
        <v>112</v>
      </c>
      <c r="H32" s="27" t="s">
        <v>75</v>
      </c>
      <c r="I32" s="27" t="s">
        <v>75</v>
      </c>
      <c r="J32" s="21"/>
      <c r="K32" s="32" t="str">
        <f>"115,0"</f>
        <v>115,0</v>
      </c>
      <c r="L32" s="21" t="str">
        <f>"73,4160"</f>
        <v>73,4160</v>
      </c>
      <c r="M32" s="20" t="s">
        <v>225</v>
      </c>
    </row>
    <row r="33" spans="1:13">
      <c r="B33" s="5" t="s">
        <v>32</v>
      </c>
    </row>
    <row r="34" spans="1:13" ht="16">
      <c r="A34" s="50" t="s">
        <v>147</v>
      </c>
      <c r="B34" s="50"/>
      <c r="C34" s="51"/>
      <c r="D34" s="51"/>
      <c r="E34" s="51"/>
      <c r="F34" s="51"/>
      <c r="G34" s="51"/>
      <c r="H34" s="51"/>
      <c r="I34" s="51"/>
      <c r="J34" s="51"/>
    </row>
    <row r="35" spans="1:13">
      <c r="A35" s="17" t="s">
        <v>31</v>
      </c>
      <c r="B35" s="16" t="s">
        <v>148</v>
      </c>
      <c r="C35" s="16" t="s">
        <v>149</v>
      </c>
      <c r="D35" s="16" t="s">
        <v>150</v>
      </c>
      <c r="E35" s="16" t="s">
        <v>229</v>
      </c>
      <c r="F35" s="16" t="s">
        <v>151</v>
      </c>
      <c r="G35" s="23" t="s">
        <v>60</v>
      </c>
      <c r="H35" s="22" t="s">
        <v>61</v>
      </c>
      <c r="I35" s="23" t="s">
        <v>62</v>
      </c>
      <c r="J35" s="17"/>
      <c r="K35" s="30" t="str">
        <f>"165,0"</f>
        <v>165,0</v>
      </c>
      <c r="L35" s="17" t="str">
        <f>"102,1515"</f>
        <v>102,1515</v>
      </c>
      <c r="M35" s="16" t="s">
        <v>225</v>
      </c>
    </row>
    <row r="36" spans="1:13">
      <c r="A36" s="21" t="s">
        <v>178</v>
      </c>
      <c r="B36" s="20" t="s">
        <v>152</v>
      </c>
      <c r="C36" s="20" t="s">
        <v>153</v>
      </c>
      <c r="D36" s="20" t="s">
        <v>154</v>
      </c>
      <c r="E36" s="20" t="s">
        <v>229</v>
      </c>
      <c r="F36" s="20" t="s">
        <v>37</v>
      </c>
      <c r="G36" s="27" t="s">
        <v>112</v>
      </c>
      <c r="H36" s="26" t="s">
        <v>113</v>
      </c>
      <c r="I36" s="26" t="s">
        <v>75</v>
      </c>
      <c r="J36" s="21"/>
      <c r="K36" s="32" t="str">
        <f>"125,0"</f>
        <v>125,0</v>
      </c>
      <c r="L36" s="21" t="str">
        <f>"78,0125"</f>
        <v>78,0125</v>
      </c>
      <c r="M36" s="20" t="s">
        <v>225</v>
      </c>
    </row>
    <row r="37" spans="1:13">
      <c r="B37" s="5" t="s">
        <v>32</v>
      </c>
    </row>
    <row r="38" spans="1:13" ht="16">
      <c r="A38" s="50" t="s">
        <v>155</v>
      </c>
      <c r="B38" s="50"/>
      <c r="C38" s="51"/>
      <c r="D38" s="51"/>
      <c r="E38" s="51"/>
      <c r="F38" s="51"/>
      <c r="G38" s="51"/>
      <c r="H38" s="51"/>
      <c r="I38" s="51"/>
      <c r="J38" s="51"/>
    </row>
    <row r="39" spans="1:13">
      <c r="A39" s="8" t="s">
        <v>31</v>
      </c>
      <c r="B39" s="7" t="s">
        <v>156</v>
      </c>
      <c r="C39" s="7" t="s">
        <v>157</v>
      </c>
      <c r="D39" s="7" t="s">
        <v>158</v>
      </c>
      <c r="E39" s="7" t="s">
        <v>229</v>
      </c>
      <c r="F39" s="7" t="s">
        <v>37</v>
      </c>
      <c r="G39" s="14" t="s">
        <v>60</v>
      </c>
      <c r="H39" s="14" t="s">
        <v>159</v>
      </c>
      <c r="I39" s="14" t="s">
        <v>160</v>
      </c>
      <c r="J39" s="8"/>
      <c r="K39" s="29" t="str">
        <f>"172,5"</f>
        <v>172,5</v>
      </c>
      <c r="L39" s="8" t="str">
        <f>"102,6030"</f>
        <v>102,6030</v>
      </c>
      <c r="M39" s="7" t="s">
        <v>225</v>
      </c>
    </row>
    <row r="40" spans="1:13">
      <c r="B40" s="5" t="s">
        <v>32</v>
      </c>
    </row>
    <row r="41" spans="1:13" ht="16">
      <c r="A41" s="50" t="s">
        <v>161</v>
      </c>
      <c r="B41" s="50"/>
      <c r="C41" s="51"/>
      <c r="D41" s="51"/>
      <c r="E41" s="51"/>
      <c r="F41" s="51"/>
      <c r="G41" s="51"/>
      <c r="H41" s="51"/>
      <c r="I41" s="51"/>
      <c r="J41" s="51"/>
    </row>
    <row r="42" spans="1:13">
      <c r="A42" s="8" t="s">
        <v>31</v>
      </c>
      <c r="B42" s="7" t="s">
        <v>162</v>
      </c>
      <c r="C42" s="7" t="s">
        <v>163</v>
      </c>
      <c r="D42" s="7" t="s">
        <v>164</v>
      </c>
      <c r="E42" s="7" t="s">
        <v>229</v>
      </c>
      <c r="F42" s="7" t="s">
        <v>151</v>
      </c>
      <c r="G42" s="14" t="s">
        <v>16</v>
      </c>
      <c r="H42" s="14" t="s">
        <v>69</v>
      </c>
      <c r="I42" s="14" t="s">
        <v>21</v>
      </c>
      <c r="J42" s="8"/>
      <c r="K42" s="29" t="str">
        <f>"210,0"</f>
        <v>210,0</v>
      </c>
      <c r="L42" s="8" t="str">
        <f>"120,8550"</f>
        <v>120,8550</v>
      </c>
      <c r="M42" s="7" t="s">
        <v>225</v>
      </c>
    </row>
    <row r="43" spans="1:13">
      <c r="B43" s="5" t="s">
        <v>32</v>
      </c>
    </row>
    <row r="44" spans="1:13" ht="16">
      <c r="A44" s="50" t="s">
        <v>165</v>
      </c>
      <c r="B44" s="50"/>
      <c r="C44" s="51"/>
      <c r="D44" s="51"/>
      <c r="E44" s="51"/>
      <c r="F44" s="51"/>
      <c r="G44" s="51"/>
      <c r="H44" s="51"/>
      <c r="I44" s="51"/>
      <c r="J44" s="51"/>
    </row>
    <row r="45" spans="1:13">
      <c r="A45" s="8" t="s">
        <v>31</v>
      </c>
      <c r="B45" s="7" t="s">
        <v>166</v>
      </c>
      <c r="C45" s="7" t="s">
        <v>167</v>
      </c>
      <c r="D45" s="7" t="s">
        <v>168</v>
      </c>
      <c r="E45" s="7" t="s">
        <v>229</v>
      </c>
      <c r="F45" s="7" t="s">
        <v>37</v>
      </c>
      <c r="G45" s="14" t="s">
        <v>169</v>
      </c>
      <c r="H45" s="14" t="s">
        <v>170</v>
      </c>
      <c r="I45" s="15" t="s">
        <v>20</v>
      </c>
      <c r="J45" s="8"/>
      <c r="K45" s="29" t="str">
        <f>"192,5"</f>
        <v>192,5</v>
      </c>
      <c r="L45" s="8" t="str">
        <f>"107,8577"</f>
        <v>107,8577</v>
      </c>
      <c r="M45" s="7" t="s">
        <v>225</v>
      </c>
    </row>
    <row r="46" spans="1:13">
      <c r="B46" s="5" t="s">
        <v>32</v>
      </c>
    </row>
    <row r="47" spans="1:13">
      <c r="B47" s="5" t="s">
        <v>32</v>
      </c>
    </row>
    <row r="48" spans="1:13">
      <c r="B48" s="5" t="s">
        <v>32</v>
      </c>
    </row>
    <row r="49" spans="2:6" ht="18">
      <c r="B49" s="9" t="s">
        <v>24</v>
      </c>
      <c r="C49" s="9"/>
    </row>
    <row r="50" spans="2:6" ht="16">
      <c r="B50" s="10" t="s">
        <v>25</v>
      </c>
      <c r="C50" s="10"/>
    </row>
    <row r="51" spans="2:6" ht="14">
      <c r="B51" s="11"/>
      <c r="C51" s="12" t="s">
        <v>26</v>
      </c>
    </row>
    <row r="52" spans="2:6" ht="14">
      <c r="B52" s="13" t="s">
        <v>27</v>
      </c>
      <c r="C52" s="13" t="s">
        <v>28</v>
      </c>
      <c r="D52" s="13" t="s">
        <v>223</v>
      </c>
      <c r="E52" s="13" t="s">
        <v>171</v>
      </c>
      <c r="F52" s="13" t="s">
        <v>29</v>
      </c>
    </row>
    <row r="53" spans="2:6">
      <c r="B53" s="5" t="s">
        <v>162</v>
      </c>
      <c r="C53" s="5" t="s">
        <v>26</v>
      </c>
      <c r="D53" s="6" t="s">
        <v>173</v>
      </c>
      <c r="E53" s="6" t="s">
        <v>21</v>
      </c>
      <c r="F53" s="6" t="s">
        <v>174</v>
      </c>
    </row>
    <row r="54" spans="2:6">
      <c r="B54" s="5" t="s">
        <v>139</v>
      </c>
      <c r="C54" s="5" t="s">
        <v>26</v>
      </c>
      <c r="D54" s="6" t="s">
        <v>172</v>
      </c>
      <c r="E54" s="6" t="s">
        <v>15</v>
      </c>
      <c r="F54" s="6" t="s">
        <v>175</v>
      </c>
    </row>
    <row r="55" spans="2:6">
      <c r="B55" s="5" t="s">
        <v>11</v>
      </c>
      <c r="C55" s="5" t="s">
        <v>26</v>
      </c>
      <c r="D55" s="6" t="s">
        <v>30</v>
      </c>
      <c r="E55" s="6" t="s">
        <v>19</v>
      </c>
      <c r="F55" s="6" t="s">
        <v>176</v>
      </c>
    </row>
    <row r="56" spans="2:6">
      <c r="B56" s="5" t="s">
        <v>32</v>
      </c>
    </row>
  </sheetData>
  <mergeCells count="21">
    <mergeCell ref="A38:J38"/>
    <mergeCell ref="A41:J41"/>
    <mergeCell ref="A44:J44"/>
    <mergeCell ref="B3:B4"/>
    <mergeCell ref="A8:J8"/>
    <mergeCell ref="A11:J11"/>
    <mergeCell ref="A16:J16"/>
    <mergeCell ref="A22:J22"/>
    <mergeCell ref="A28:J28"/>
    <mergeCell ref="A34:J3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2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" style="5" customWidth="1"/>
    <col min="14" max="16384" width="9.1640625" style="3"/>
  </cols>
  <sheetData>
    <row r="1" spans="1:13" s="2" customFormat="1" ht="29" customHeight="1">
      <c r="A1" s="39" t="s">
        <v>218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226</v>
      </c>
      <c r="B3" s="52" t="s">
        <v>0</v>
      </c>
      <c r="C3" s="49" t="s">
        <v>227</v>
      </c>
      <c r="D3" s="49" t="s">
        <v>6</v>
      </c>
      <c r="E3" s="33" t="s">
        <v>228</v>
      </c>
      <c r="F3" s="33" t="s">
        <v>5</v>
      </c>
      <c r="G3" s="33" t="s">
        <v>8</v>
      </c>
      <c r="H3" s="33"/>
      <c r="I3" s="33"/>
      <c r="J3" s="33"/>
      <c r="K3" s="33" t="s">
        <v>79</v>
      </c>
      <c r="L3" s="33" t="s">
        <v>3</v>
      </c>
      <c r="M3" s="35" t="s">
        <v>2</v>
      </c>
    </row>
    <row r="4" spans="1:13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131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177</v>
      </c>
      <c r="B6" s="7" t="s">
        <v>180</v>
      </c>
      <c r="C6" s="7" t="s">
        <v>181</v>
      </c>
      <c r="D6" s="7" t="s">
        <v>182</v>
      </c>
      <c r="E6" s="7" t="s">
        <v>229</v>
      </c>
      <c r="F6" s="7" t="s">
        <v>224</v>
      </c>
      <c r="G6" s="15" t="s">
        <v>22</v>
      </c>
      <c r="H6" s="15" t="s">
        <v>78</v>
      </c>
      <c r="I6" s="15" t="s">
        <v>78</v>
      </c>
      <c r="J6" s="8"/>
      <c r="K6" s="29">
        <v>0</v>
      </c>
      <c r="L6" s="8" t="str">
        <f>"0,0000"</f>
        <v>0,0000</v>
      </c>
      <c r="M6" s="7"/>
    </row>
    <row r="7" spans="1:13">
      <c r="B7" s="5" t="s">
        <v>32</v>
      </c>
    </row>
    <row r="8" spans="1:13" ht="16">
      <c r="A8" s="50" t="s">
        <v>147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8" t="s">
        <v>31</v>
      </c>
      <c r="B9" s="7" t="s">
        <v>183</v>
      </c>
      <c r="C9" s="7" t="s">
        <v>184</v>
      </c>
      <c r="D9" s="7" t="s">
        <v>185</v>
      </c>
      <c r="E9" s="7" t="s">
        <v>229</v>
      </c>
      <c r="F9" s="7" t="s">
        <v>37</v>
      </c>
      <c r="G9" s="14" t="s">
        <v>22</v>
      </c>
      <c r="H9" s="14" t="s">
        <v>186</v>
      </c>
      <c r="I9" s="15" t="s">
        <v>187</v>
      </c>
      <c r="J9" s="8"/>
      <c r="K9" s="8" t="str">
        <f>"250,0"</f>
        <v>250,0</v>
      </c>
      <c r="L9" s="8" t="str">
        <f>"146,4313"</f>
        <v>146,4313</v>
      </c>
      <c r="M9" s="7"/>
    </row>
    <row r="10" spans="1:13">
      <c r="B10" s="5" t="s">
        <v>32</v>
      </c>
    </row>
    <row r="11" spans="1:13">
      <c r="A11" s="6"/>
      <c r="B11" s="6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6"/>
      <c r="B12" s="6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6"/>
      <c r="B13" s="6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6"/>
      <c r="B14" s="6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6"/>
      <c r="B15" s="6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6"/>
      <c r="B16" s="6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6"/>
      <c r="B17" s="6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6"/>
      <c r="B18" s="6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6"/>
      <c r="B19" s="6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6"/>
      <c r="B20" s="6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6"/>
      <c r="B21" s="6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6"/>
      <c r="B22" s="6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6"/>
      <c r="B23" s="6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6"/>
      <c r="B24" s="6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6"/>
      <c r="B25" s="6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6"/>
      <c r="B26" s="6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6"/>
      <c r="B27" s="6"/>
      <c r="D27" s="3"/>
      <c r="E27" s="3"/>
      <c r="F27" s="3"/>
      <c r="G27" s="3"/>
      <c r="H27" s="3"/>
      <c r="I27" s="3"/>
      <c r="J27" s="3"/>
      <c r="K27" s="3"/>
      <c r="L27" s="3"/>
      <c r="M27" s="3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0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3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39" t="s">
        <v>219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226</v>
      </c>
      <c r="B3" s="52" t="s">
        <v>0</v>
      </c>
      <c r="C3" s="49" t="s">
        <v>227</v>
      </c>
      <c r="D3" s="49" t="s">
        <v>6</v>
      </c>
      <c r="E3" s="33" t="s">
        <v>228</v>
      </c>
      <c r="F3" s="33" t="s">
        <v>5</v>
      </c>
      <c r="G3" s="33" t="s">
        <v>9</v>
      </c>
      <c r="H3" s="33"/>
      <c r="I3" s="33"/>
      <c r="J3" s="33"/>
      <c r="K3" s="33" t="s">
        <v>79</v>
      </c>
      <c r="L3" s="33" t="s">
        <v>3</v>
      </c>
      <c r="M3" s="35" t="s">
        <v>2</v>
      </c>
    </row>
    <row r="4" spans="1:13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45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31</v>
      </c>
      <c r="B6" s="7" t="s">
        <v>188</v>
      </c>
      <c r="C6" s="7" t="s">
        <v>189</v>
      </c>
      <c r="D6" s="7" t="s">
        <v>190</v>
      </c>
      <c r="E6" s="7" t="s">
        <v>229</v>
      </c>
      <c r="F6" s="7" t="s">
        <v>37</v>
      </c>
      <c r="G6" s="14" t="s">
        <v>58</v>
      </c>
      <c r="H6" s="14" t="s">
        <v>52</v>
      </c>
      <c r="I6" s="14" t="s">
        <v>59</v>
      </c>
      <c r="J6" s="8"/>
      <c r="K6" s="8" t="str">
        <f>"105,0"</f>
        <v>105,0</v>
      </c>
      <c r="L6" s="8" t="str">
        <f>"113,4525"</f>
        <v>113,4525</v>
      </c>
      <c r="M6" s="7" t="s">
        <v>213</v>
      </c>
    </row>
    <row r="7" spans="1:13">
      <c r="B7" s="5" t="s">
        <v>32</v>
      </c>
    </row>
    <row r="8" spans="1:13" ht="16">
      <c r="A8" s="50" t="s">
        <v>131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8" t="s">
        <v>31</v>
      </c>
      <c r="B9" s="7" t="s">
        <v>191</v>
      </c>
      <c r="C9" s="7" t="s">
        <v>192</v>
      </c>
      <c r="D9" s="7" t="s">
        <v>193</v>
      </c>
      <c r="E9" s="7" t="s">
        <v>233</v>
      </c>
      <c r="F9" s="7" t="s">
        <v>37</v>
      </c>
      <c r="G9" s="14" t="s">
        <v>75</v>
      </c>
      <c r="H9" s="14" t="s">
        <v>121</v>
      </c>
      <c r="I9" s="14" t="s">
        <v>130</v>
      </c>
      <c r="J9" s="8"/>
      <c r="K9" s="8" t="str">
        <f>"137,5"</f>
        <v>137,5</v>
      </c>
      <c r="L9" s="8" t="str">
        <f>"160,9183"</f>
        <v>160,9183</v>
      </c>
      <c r="M9" s="7" t="s">
        <v>63</v>
      </c>
    </row>
    <row r="10" spans="1:13">
      <c r="B10" s="5" t="s">
        <v>32</v>
      </c>
    </row>
    <row r="11" spans="1:13" ht="16">
      <c r="A11" s="50" t="s">
        <v>10</v>
      </c>
      <c r="B11" s="50"/>
      <c r="C11" s="51"/>
      <c r="D11" s="51"/>
      <c r="E11" s="51"/>
      <c r="F11" s="51"/>
      <c r="G11" s="51"/>
      <c r="H11" s="51"/>
      <c r="I11" s="51"/>
      <c r="J11" s="51"/>
    </row>
    <row r="12" spans="1:13">
      <c r="A12" s="17" t="s">
        <v>31</v>
      </c>
      <c r="B12" s="16" t="s">
        <v>11</v>
      </c>
      <c r="C12" s="16" t="s">
        <v>12</v>
      </c>
      <c r="D12" s="16" t="s">
        <v>13</v>
      </c>
      <c r="E12" s="16" t="s">
        <v>229</v>
      </c>
      <c r="F12" s="16" t="s">
        <v>14</v>
      </c>
      <c r="G12" s="22" t="s">
        <v>20</v>
      </c>
      <c r="H12" s="22" t="s">
        <v>21</v>
      </c>
      <c r="I12" s="22" t="s">
        <v>22</v>
      </c>
      <c r="J12" s="17"/>
      <c r="K12" s="17" t="str">
        <f>"220,0"</f>
        <v>220,0</v>
      </c>
      <c r="L12" s="17" t="str">
        <f>"164,8680"</f>
        <v>164,8680</v>
      </c>
      <c r="M12" s="16" t="s">
        <v>23</v>
      </c>
    </row>
    <row r="13" spans="1:13">
      <c r="A13" s="21" t="s">
        <v>178</v>
      </c>
      <c r="B13" s="20" t="s">
        <v>64</v>
      </c>
      <c r="C13" s="20" t="s">
        <v>65</v>
      </c>
      <c r="D13" s="20" t="s">
        <v>66</v>
      </c>
      <c r="E13" s="20" t="s">
        <v>229</v>
      </c>
      <c r="F13" s="20" t="s">
        <v>37</v>
      </c>
      <c r="G13" s="26" t="s">
        <v>17</v>
      </c>
      <c r="H13" s="27" t="s">
        <v>69</v>
      </c>
      <c r="I13" s="27" t="s">
        <v>69</v>
      </c>
      <c r="J13" s="21"/>
      <c r="K13" s="21" t="str">
        <f>"195,0"</f>
        <v>195,0</v>
      </c>
      <c r="L13" s="21" t="str">
        <f>"139,7370"</f>
        <v>139,7370</v>
      </c>
      <c r="M13" s="20" t="s">
        <v>213</v>
      </c>
    </row>
    <row r="14" spans="1:13">
      <c r="B14" s="5" t="s">
        <v>32</v>
      </c>
    </row>
    <row r="15" spans="1:13" ht="16">
      <c r="A15" s="50" t="s">
        <v>70</v>
      </c>
      <c r="B15" s="50"/>
      <c r="C15" s="51"/>
      <c r="D15" s="51"/>
      <c r="E15" s="51"/>
      <c r="F15" s="51"/>
      <c r="G15" s="51"/>
      <c r="H15" s="51"/>
      <c r="I15" s="51"/>
      <c r="J15" s="51"/>
    </row>
    <row r="16" spans="1:13">
      <c r="A16" s="17" t="s">
        <v>31</v>
      </c>
      <c r="B16" s="16" t="s">
        <v>194</v>
      </c>
      <c r="C16" s="16" t="s">
        <v>195</v>
      </c>
      <c r="D16" s="16" t="s">
        <v>196</v>
      </c>
      <c r="E16" s="16" t="s">
        <v>231</v>
      </c>
      <c r="F16" s="16" t="s">
        <v>37</v>
      </c>
      <c r="G16" s="22" t="s">
        <v>67</v>
      </c>
      <c r="H16" s="22" t="s">
        <v>197</v>
      </c>
      <c r="I16" s="22" t="s">
        <v>159</v>
      </c>
      <c r="J16" s="17"/>
      <c r="K16" s="17" t="str">
        <f>"167,5"</f>
        <v>167,5</v>
      </c>
      <c r="L16" s="17" t="str">
        <f>"113,2132"</f>
        <v>113,2132</v>
      </c>
      <c r="M16" s="16" t="s">
        <v>198</v>
      </c>
    </row>
    <row r="17" spans="1:13">
      <c r="A17" s="21" t="s">
        <v>31</v>
      </c>
      <c r="B17" s="20" t="s">
        <v>71</v>
      </c>
      <c r="C17" s="20" t="s">
        <v>72</v>
      </c>
      <c r="D17" s="20" t="s">
        <v>73</v>
      </c>
      <c r="E17" s="20" t="s">
        <v>229</v>
      </c>
      <c r="F17" s="20" t="s">
        <v>220</v>
      </c>
      <c r="G17" s="26" t="s">
        <v>20</v>
      </c>
      <c r="H17" s="26" t="s">
        <v>22</v>
      </c>
      <c r="I17" s="26" t="s">
        <v>77</v>
      </c>
      <c r="J17" s="21"/>
      <c r="K17" s="21" t="str">
        <f>"230,0"</f>
        <v>230,0</v>
      </c>
      <c r="L17" s="21" t="str">
        <f>"155,8020"</f>
        <v>155,8020</v>
      </c>
      <c r="M17" s="20"/>
    </row>
    <row r="18" spans="1:13">
      <c r="B18" s="5" t="s">
        <v>32</v>
      </c>
    </row>
    <row r="19" spans="1:13" ht="16">
      <c r="A19" s="50" t="s">
        <v>147</v>
      </c>
      <c r="B19" s="50"/>
      <c r="C19" s="51"/>
      <c r="D19" s="51"/>
      <c r="E19" s="51"/>
      <c r="F19" s="51"/>
      <c r="G19" s="51"/>
      <c r="H19" s="51"/>
      <c r="I19" s="51"/>
      <c r="J19" s="51"/>
    </row>
    <row r="20" spans="1:13">
      <c r="A20" s="8" t="s">
        <v>31</v>
      </c>
      <c r="B20" s="7" t="s">
        <v>199</v>
      </c>
      <c r="C20" s="7" t="s">
        <v>200</v>
      </c>
      <c r="D20" s="7" t="s">
        <v>201</v>
      </c>
      <c r="E20" s="7" t="s">
        <v>230</v>
      </c>
      <c r="F20" s="7" t="s">
        <v>221</v>
      </c>
      <c r="G20" s="14" t="s">
        <v>21</v>
      </c>
      <c r="H20" s="14" t="s">
        <v>22</v>
      </c>
      <c r="I20" s="14" t="s">
        <v>77</v>
      </c>
      <c r="J20" s="8"/>
      <c r="K20" s="8" t="str">
        <f>"230,0"</f>
        <v>230,0</v>
      </c>
      <c r="L20" s="8" t="str">
        <f>"142,8070"</f>
        <v>142,8070</v>
      </c>
      <c r="M20" s="7"/>
    </row>
    <row r="21" spans="1:13">
      <c r="B21" s="5" t="s">
        <v>32</v>
      </c>
    </row>
    <row r="22" spans="1:13" ht="16">
      <c r="A22" s="50" t="s">
        <v>155</v>
      </c>
      <c r="B22" s="50"/>
      <c r="C22" s="51"/>
      <c r="D22" s="51"/>
      <c r="E22" s="51"/>
      <c r="F22" s="51"/>
      <c r="G22" s="51"/>
      <c r="H22" s="51"/>
      <c r="I22" s="51"/>
      <c r="J22" s="51"/>
    </row>
    <row r="23" spans="1:13">
      <c r="A23" s="17" t="s">
        <v>31</v>
      </c>
      <c r="B23" s="16" t="s">
        <v>202</v>
      </c>
      <c r="C23" s="16" t="s">
        <v>203</v>
      </c>
      <c r="D23" s="16" t="s">
        <v>204</v>
      </c>
      <c r="E23" s="16" t="s">
        <v>229</v>
      </c>
      <c r="F23" s="16" t="s">
        <v>37</v>
      </c>
      <c r="G23" s="22" t="s">
        <v>205</v>
      </c>
      <c r="H23" s="22" t="s">
        <v>186</v>
      </c>
      <c r="I23" s="22" t="s">
        <v>206</v>
      </c>
      <c r="J23" s="17"/>
      <c r="K23" s="17" t="str">
        <f>"255,0"</f>
        <v>255,0</v>
      </c>
      <c r="L23" s="17" t="str">
        <f>"151,6230"</f>
        <v>151,6230</v>
      </c>
      <c r="M23" s="16"/>
    </row>
    <row r="24" spans="1:13">
      <c r="A24" s="21" t="s">
        <v>178</v>
      </c>
      <c r="B24" s="20" t="s">
        <v>207</v>
      </c>
      <c r="C24" s="20" t="s">
        <v>208</v>
      </c>
      <c r="D24" s="20" t="s">
        <v>209</v>
      </c>
      <c r="E24" s="20" t="s">
        <v>229</v>
      </c>
      <c r="F24" s="20" t="s">
        <v>37</v>
      </c>
      <c r="G24" s="26" t="s">
        <v>74</v>
      </c>
      <c r="H24" s="26" t="s">
        <v>60</v>
      </c>
      <c r="I24" s="26" t="s">
        <v>62</v>
      </c>
      <c r="J24" s="21"/>
      <c r="K24" s="21" t="str">
        <f>"170,0"</f>
        <v>170,0</v>
      </c>
      <c r="L24" s="21" t="str">
        <f>"101,1840"</f>
        <v>101,1840</v>
      </c>
      <c r="M24" s="20"/>
    </row>
    <row r="25" spans="1:13">
      <c r="B25" s="5" t="s">
        <v>32</v>
      </c>
    </row>
    <row r="26" spans="1:13">
      <c r="B26" s="6"/>
      <c r="C26" s="6"/>
      <c r="D26" s="6"/>
      <c r="E26" s="6"/>
      <c r="F26" s="6"/>
      <c r="G26" s="5"/>
      <c r="H26" s="3"/>
      <c r="I26" s="3"/>
      <c r="J26" s="3"/>
      <c r="K26" s="3"/>
      <c r="L26" s="3"/>
      <c r="M26" s="3"/>
    </row>
    <row r="27" spans="1:13">
      <c r="B27" s="6"/>
      <c r="C27" s="6"/>
      <c r="D27" s="6"/>
      <c r="E27" s="6"/>
      <c r="F27" s="6"/>
      <c r="G27" s="5"/>
      <c r="H27" s="3"/>
      <c r="I27" s="3"/>
      <c r="J27" s="3"/>
      <c r="K27" s="3"/>
      <c r="L27" s="3"/>
      <c r="M27" s="3"/>
    </row>
    <row r="28" spans="1:13">
      <c r="B28" s="6"/>
      <c r="C28" s="6"/>
      <c r="D28" s="6"/>
      <c r="E28" s="6"/>
      <c r="F28" s="6"/>
      <c r="G28" s="5"/>
      <c r="H28" s="3"/>
      <c r="I28" s="3"/>
      <c r="J28" s="3"/>
      <c r="K28" s="3"/>
      <c r="L28" s="3"/>
      <c r="M28" s="3"/>
    </row>
    <row r="29" spans="1:13">
      <c r="B29" s="6"/>
      <c r="C29" s="6"/>
      <c r="D29" s="6"/>
      <c r="E29" s="6"/>
      <c r="F29" s="6"/>
      <c r="G29" s="5"/>
      <c r="H29" s="3"/>
      <c r="I29" s="3"/>
      <c r="J29" s="3"/>
      <c r="K29" s="3"/>
      <c r="L29" s="3"/>
      <c r="M29" s="3"/>
    </row>
    <row r="30" spans="1:13">
      <c r="B30" s="6"/>
      <c r="C30" s="6"/>
      <c r="D30" s="6"/>
      <c r="E30" s="6"/>
      <c r="F30" s="6"/>
      <c r="G30" s="5"/>
      <c r="H30" s="3"/>
      <c r="I30" s="3"/>
      <c r="J30" s="3"/>
      <c r="K30" s="3"/>
      <c r="L30" s="3"/>
      <c r="M30" s="3"/>
    </row>
    <row r="31" spans="1:13">
      <c r="B31" s="6"/>
      <c r="C31" s="6"/>
      <c r="D31" s="6"/>
      <c r="E31" s="6"/>
      <c r="F31" s="6"/>
      <c r="G31" s="5"/>
      <c r="H31" s="3"/>
      <c r="I31" s="3"/>
      <c r="J31" s="3"/>
      <c r="K31" s="3"/>
      <c r="L31" s="3"/>
      <c r="M31" s="3"/>
    </row>
    <row r="32" spans="1:13">
      <c r="B32" s="6"/>
      <c r="C32" s="6"/>
      <c r="D32" s="6"/>
      <c r="E32" s="6"/>
      <c r="F32" s="6"/>
      <c r="G32" s="5"/>
      <c r="H32" s="3"/>
      <c r="I32" s="3"/>
      <c r="J32" s="3"/>
      <c r="K32" s="3"/>
      <c r="L32" s="3"/>
      <c r="M32" s="3"/>
    </row>
    <row r="33" spans="2:13">
      <c r="B33" s="6"/>
      <c r="C33" s="6"/>
      <c r="D33" s="6"/>
      <c r="E33" s="6"/>
      <c r="F33" s="6"/>
      <c r="G33" s="5"/>
      <c r="H33" s="3"/>
      <c r="I33" s="3"/>
      <c r="J33" s="3"/>
      <c r="K33" s="3"/>
      <c r="L33" s="3"/>
      <c r="M33" s="3"/>
    </row>
    <row r="34" spans="2:13">
      <c r="B34" s="6"/>
      <c r="C34" s="6"/>
      <c r="D34" s="6"/>
      <c r="E34" s="6"/>
      <c r="F34" s="6"/>
      <c r="G34" s="5"/>
      <c r="H34" s="3"/>
      <c r="I34" s="3"/>
      <c r="J34" s="3"/>
      <c r="K34" s="3"/>
      <c r="L34" s="3"/>
      <c r="M34" s="3"/>
    </row>
    <row r="35" spans="2:13">
      <c r="B35" s="6"/>
      <c r="C35" s="6"/>
      <c r="D35" s="6"/>
      <c r="E35" s="6"/>
      <c r="F35" s="6"/>
      <c r="G35" s="5"/>
      <c r="H35" s="3"/>
      <c r="I35" s="3"/>
      <c r="J35" s="3"/>
      <c r="K35" s="3"/>
      <c r="L35" s="3"/>
      <c r="M35" s="3"/>
    </row>
    <row r="36" spans="2:13">
      <c r="B36" s="6"/>
      <c r="C36" s="6"/>
      <c r="D36" s="6"/>
      <c r="E36" s="6"/>
      <c r="F36" s="6"/>
      <c r="G36" s="5"/>
      <c r="H36" s="3"/>
      <c r="I36" s="3"/>
      <c r="J36" s="3"/>
      <c r="K36" s="3"/>
      <c r="L36" s="3"/>
      <c r="M36" s="3"/>
    </row>
    <row r="37" spans="2:13">
      <c r="B37" s="6"/>
      <c r="C37" s="6"/>
      <c r="D37" s="6"/>
      <c r="E37" s="6"/>
      <c r="F37" s="6"/>
      <c r="G37" s="5"/>
      <c r="H37" s="3"/>
      <c r="I37" s="3"/>
      <c r="J37" s="3"/>
      <c r="K37" s="3"/>
      <c r="L37" s="3"/>
      <c r="M37" s="3"/>
    </row>
    <row r="38" spans="2:13">
      <c r="B38" s="6"/>
      <c r="C38" s="6"/>
      <c r="D38" s="6"/>
      <c r="E38" s="6"/>
      <c r="F38" s="6"/>
      <c r="G38" s="5"/>
      <c r="H38" s="3"/>
      <c r="I38" s="3"/>
      <c r="J38" s="3"/>
      <c r="K38" s="3"/>
      <c r="L38" s="3"/>
      <c r="M38" s="3"/>
    </row>
    <row r="39" spans="2:13">
      <c r="B39" s="6"/>
      <c r="C39" s="6"/>
      <c r="D39" s="6"/>
      <c r="E39" s="6"/>
      <c r="F39" s="6"/>
      <c r="G39" s="5"/>
      <c r="H39" s="3"/>
      <c r="I39" s="3"/>
      <c r="J39" s="3"/>
      <c r="K39" s="3"/>
      <c r="L39" s="3"/>
      <c r="M39" s="3"/>
    </row>
    <row r="40" spans="2:13">
      <c r="B40" s="6"/>
      <c r="C40" s="6"/>
      <c r="D40" s="6"/>
      <c r="E40" s="6"/>
      <c r="F40" s="6"/>
      <c r="G40" s="5"/>
      <c r="H40" s="3"/>
      <c r="I40" s="3"/>
      <c r="J40" s="3"/>
      <c r="K40" s="3"/>
      <c r="L40" s="3"/>
      <c r="M40" s="3"/>
    </row>
    <row r="41" spans="2:13">
      <c r="B41" s="6"/>
      <c r="C41" s="6"/>
      <c r="D41" s="6"/>
      <c r="E41" s="6"/>
      <c r="F41" s="6"/>
      <c r="G41" s="5"/>
      <c r="H41" s="3"/>
      <c r="I41" s="3"/>
      <c r="J41" s="3"/>
      <c r="K41" s="3"/>
      <c r="L41" s="3"/>
      <c r="M41" s="3"/>
    </row>
    <row r="42" spans="2:13">
      <c r="B42" s="6"/>
      <c r="C42" s="6"/>
      <c r="D42" s="6"/>
      <c r="E42" s="6"/>
      <c r="F42" s="6"/>
      <c r="G42" s="5"/>
      <c r="H42" s="3"/>
      <c r="I42" s="3"/>
      <c r="J42" s="3"/>
      <c r="K42" s="3"/>
      <c r="L42" s="3"/>
      <c r="M42" s="3"/>
    </row>
    <row r="43" spans="2:13">
      <c r="B43" s="6"/>
      <c r="C43" s="6"/>
      <c r="D43" s="6"/>
      <c r="E43" s="6"/>
      <c r="F43" s="6"/>
      <c r="G43" s="5"/>
      <c r="H43" s="3"/>
      <c r="I43" s="3"/>
      <c r="J43" s="3"/>
      <c r="K43" s="3"/>
      <c r="L43" s="3"/>
      <c r="M43" s="3"/>
    </row>
    <row r="44" spans="2:13">
      <c r="B44" s="6"/>
      <c r="C44" s="6"/>
      <c r="D44" s="6"/>
      <c r="E44" s="6"/>
      <c r="F44" s="6"/>
      <c r="G44" s="5"/>
      <c r="H44" s="3"/>
      <c r="I44" s="3"/>
      <c r="J44" s="3"/>
      <c r="K44" s="3"/>
      <c r="L44" s="3"/>
      <c r="M44" s="3"/>
    </row>
    <row r="45" spans="2:13">
      <c r="B45" s="6"/>
      <c r="C45" s="6"/>
      <c r="D45" s="6"/>
      <c r="E45" s="6"/>
      <c r="F45" s="6"/>
      <c r="G45" s="5"/>
      <c r="H45" s="3"/>
      <c r="I45" s="3"/>
      <c r="J45" s="3"/>
      <c r="K45" s="3"/>
      <c r="L45" s="3"/>
      <c r="M45" s="3"/>
    </row>
    <row r="46" spans="2:13">
      <c r="B46" s="6"/>
      <c r="C46" s="6"/>
      <c r="D46" s="6"/>
      <c r="E46" s="6"/>
      <c r="F46" s="6"/>
      <c r="G46" s="5"/>
      <c r="H46" s="3"/>
      <c r="I46" s="3"/>
      <c r="J46" s="3"/>
      <c r="K46" s="3"/>
      <c r="L46" s="3"/>
      <c r="M46" s="3"/>
    </row>
    <row r="47" spans="2:13">
      <c r="B47" s="6"/>
      <c r="C47" s="6"/>
      <c r="D47" s="6"/>
      <c r="E47" s="6"/>
      <c r="F47" s="6"/>
      <c r="G47" s="5"/>
      <c r="H47" s="3"/>
      <c r="I47" s="3"/>
      <c r="J47" s="3"/>
      <c r="K47" s="3"/>
      <c r="L47" s="3"/>
      <c r="M47" s="3"/>
    </row>
    <row r="48" spans="2:13">
      <c r="B48" s="6"/>
      <c r="C48" s="6"/>
      <c r="D48" s="6"/>
      <c r="E48" s="6"/>
      <c r="F48" s="6"/>
      <c r="G48" s="5"/>
      <c r="H48" s="3"/>
      <c r="I48" s="3"/>
      <c r="J48" s="3"/>
      <c r="K48" s="3"/>
      <c r="L48" s="3"/>
      <c r="M48" s="3"/>
    </row>
    <row r="49" spans="2:13">
      <c r="B49" s="6"/>
      <c r="C49" s="6"/>
      <c r="D49" s="6"/>
      <c r="E49" s="6"/>
      <c r="F49" s="6"/>
      <c r="G49" s="5"/>
      <c r="H49" s="3"/>
      <c r="I49" s="3"/>
      <c r="J49" s="3"/>
      <c r="K49" s="3"/>
      <c r="L49" s="3"/>
      <c r="M49" s="3"/>
    </row>
    <row r="50" spans="2:13">
      <c r="B50" s="6"/>
      <c r="C50" s="6"/>
      <c r="D50" s="6"/>
      <c r="E50" s="6"/>
      <c r="F50" s="6"/>
      <c r="G50" s="5"/>
      <c r="H50" s="3"/>
      <c r="I50" s="3"/>
      <c r="J50" s="3"/>
      <c r="K50" s="3"/>
      <c r="L50" s="3"/>
      <c r="M50" s="3"/>
    </row>
    <row r="51" spans="2:13">
      <c r="B51" s="6"/>
      <c r="C51" s="6"/>
      <c r="D51" s="6"/>
      <c r="E51" s="6"/>
      <c r="F51" s="6"/>
      <c r="G51" s="5"/>
      <c r="H51" s="3"/>
      <c r="I51" s="3"/>
      <c r="J51" s="3"/>
      <c r="K51" s="3"/>
      <c r="L51" s="3"/>
      <c r="M51" s="3"/>
    </row>
    <row r="52" spans="2:13">
      <c r="B52" s="6"/>
      <c r="C52" s="6"/>
      <c r="D52" s="6"/>
      <c r="E52" s="6"/>
      <c r="F52" s="6"/>
      <c r="G52" s="5"/>
      <c r="H52" s="3"/>
      <c r="I52" s="3"/>
      <c r="J52" s="3"/>
      <c r="K52" s="3"/>
      <c r="L52" s="3"/>
      <c r="M52" s="3"/>
    </row>
    <row r="53" spans="2:13">
      <c r="B53" s="6"/>
      <c r="C53" s="6"/>
      <c r="D53" s="6"/>
      <c r="E53" s="6"/>
      <c r="F53" s="6"/>
      <c r="G53" s="5"/>
      <c r="H53" s="3"/>
      <c r="I53" s="3"/>
      <c r="J53" s="3"/>
      <c r="K53" s="3"/>
      <c r="L53" s="3"/>
      <c r="M53" s="3"/>
    </row>
    <row r="54" spans="2:13">
      <c r="B54" s="6"/>
      <c r="C54" s="6"/>
      <c r="D54" s="6"/>
      <c r="E54" s="6"/>
      <c r="F54" s="6"/>
      <c r="G54" s="5"/>
      <c r="H54" s="3"/>
      <c r="I54" s="3"/>
      <c r="J54" s="3"/>
      <c r="K54" s="3"/>
      <c r="L54" s="3"/>
      <c r="M54" s="3"/>
    </row>
    <row r="55" spans="2:13">
      <c r="B55" s="6"/>
      <c r="C55" s="6"/>
      <c r="D55" s="6"/>
      <c r="E55" s="6"/>
      <c r="F55" s="6"/>
      <c r="G55" s="5"/>
      <c r="H55" s="3"/>
      <c r="I55" s="3"/>
      <c r="J55" s="3"/>
      <c r="K55" s="3"/>
      <c r="L55" s="3"/>
      <c r="M55" s="3"/>
    </row>
    <row r="56" spans="2:13">
      <c r="B56" s="6"/>
      <c r="C56" s="6"/>
      <c r="D56" s="6"/>
      <c r="E56" s="6"/>
      <c r="F56" s="6"/>
      <c r="G56" s="5"/>
      <c r="H56" s="3"/>
      <c r="I56" s="3"/>
      <c r="J56" s="3"/>
      <c r="K56" s="3"/>
      <c r="L56" s="3"/>
      <c r="M56" s="3"/>
    </row>
    <row r="57" spans="2:13">
      <c r="B57" s="6"/>
      <c r="C57" s="6"/>
      <c r="D57" s="6"/>
      <c r="E57" s="6"/>
      <c r="F57" s="6"/>
      <c r="G57" s="5"/>
      <c r="H57" s="3"/>
      <c r="I57" s="3"/>
      <c r="J57" s="3"/>
      <c r="K57" s="3"/>
      <c r="L57" s="3"/>
      <c r="M57" s="3"/>
    </row>
    <row r="58" spans="2:13">
      <c r="B58" s="6"/>
      <c r="C58" s="6"/>
      <c r="D58" s="6"/>
      <c r="E58" s="6"/>
      <c r="F58" s="6"/>
      <c r="G58" s="5"/>
      <c r="H58" s="3"/>
      <c r="I58" s="3"/>
      <c r="J58" s="3"/>
      <c r="K58" s="3"/>
      <c r="L58" s="3"/>
      <c r="M58" s="3"/>
    </row>
    <row r="59" spans="2:13">
      <c r="B59" s="6"/>
      <c r="C59" s="6"/>
      <c r="D59" s="6"/>
      <c r="E59" s="6"/>
      <c r="F59" s="6"/>
      <c r="G59" s="5"/>
      <c r="H59" s="3"/>
      <c r="I59" s="3"/>
      <c r="J59" s="3"/>
      <c r="K59" s="3"/>
      <c r="L59" s="3"/>
      <c r="M59" s="3"/>
    </row>
    <row r="60" spans="2:13">
      <c r="B60" s="6"/>
      <c r="C60" s="6"/>
      <c r="D60" s="6"/>
      <c r="E60" s="6"/>
      <c r="F60" s="6"/>
      <c r="G60" s="5"/>
      <c r="H60" s="3"/>
      <c r="I60" s="3"/>
      <c r="J60" s="3"/>
      <c r="K60" s="3"/>
      <c r="L60" s="3"/>
      <c r="M60" s="3"/>
    </row>
  </sheetData>
  <mergeCells count="17">
    <mergeCell ref="A22:J22"/>
    <mergeCell ref="A5:J5"/>
    <mergeCell ref="A8:J8"/>
    <mergeCell ref="A11:J11"/>
    <mergeCell ref="A15:J15"/>
    <mergeCell ref="A19:J19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WRPF ПЛ без экипировки</vt:lpstr>
      <vt:lpstr>WRPF ПЛ в бинтах</vt:lpstr>
      <vt:lpstr>WRPF Двоеборье без экип</vt:lpstr>
      <vt:lpstr>WRPF Жим лежа без экип</vt:lpstr>
      <vt:lpstr>WEPF Жим софт многопетельная</vt:lpstr>
      <vt:lpstr>WRPF Тяга без экипировки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2021-04-07T14:33:16Z</dcterms:modified>
</cp:coreProperties>
</file>