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1/"/>
    </mc:Choice>
  </mc:AlternateContent>
  <xr:revisionPtr revIDLastSave="0" documentId="13_ncr:1_{8199F476-9922-6349-8E67-35BEF17E7BBE}" xr6:coauthVersionLast="45" xr6:coauthVersionMax="46" xr10:uidLastSave="{00000000-0000-0000-0000-000000000000}"/>
  <bookViews>
    <workbookView xWindow="1000" yWindow="460" windowWidth="27800" windowHeight="15920" firstSheet="4" activeTab="8" xr2:uid="{00000000-000D-0000-FFFF-FFFF00000000}"/>
  </bookViews>
  <sheets>
    <sheet name="IPL ПЛ без экипировки" sheetId="5" r:id="rId1"/>
    <sheet name="IPL ПЛ в бинтах ДК" sheetId="8" r:id="rId2"/>
    <sheet name="IPL ПЛ в бинтах" sheetId="7" r:id="rId3"/>
    <sheet name="IPL Жим без экипировки ДК" sheetId="10" r:id="rId4"/>
    <sheet name="IPL Жим без экипировки" sheetId="9" r:id="rId5"/>
    <sheet name="СПР Жим софт однопетельная ДК" sheetId="20" r:id="rId6"/>
    <sheet name="СПР Жим софт однопетельная" sheetId="19" r:id="rId7"/>
    <sheet name="IPL Тяга без экипировки ДК" sheetId="12" r:id="rId8"/>
    <sheet name="IPL Тяга без экипировки" sheetId="11" r:id="rId9"/>
  </sheets>
  <definedNames>
    <definedName name="_FilterDatabase" localSheetId="0" hidden="1">'IPL ПЛ без экипировки'!$A$1:$S$3</definedName>
  </definedNames>
  <calcPr calcId="191028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6" i="20" l="1"/>
  <c r="K6" i="20"/>
  <c r="L6" i="19"/>
  <c r="K6" i="19"/>
  <c r="L9" i="12"/>
  <c r="K9" i="12"/>
  <c r="L6" i="12"/>
  <c r="K6" i="12"/>
  <c r="L13" i="11"/>
  <c r="K13" i="11"/>
  <c r="L10" i="11"/>
  <c r="K10" i="11"/>
  <c r="L7" i="11"/>
  <c r="K7" i="11"/>
  <c r="L6" i="11"/>
  <c r="K6" i="11"/>
  <c r="L23" i="10"/>
  <c r="K23" i="10"/>
  <c r="L22" i="10"/>
  <c r="K22" i="10"/>
  <c r="L19" i="10"/>
  <c r="K19" i="10"/>
  <c r="L16" i="10"/>
  <c r="K16" i="10"/>
  <c r="L13" i="10"/>
  <c r="K13" i="10"/>
  <c r="L12" i="10"/>
  <c r="K12" i="10"/>
  <c r="L9" i="10"/>
  <c r="K9" i="10"/>
  <c r="L6" i="10"/>
  <c r="K6" i="10"/>
  <c r="L16" i="9"/>
  <c r="K16" i="9"/>
  <c r="L13" i="9"/>
  <c r="K13" i="9"/>
  <c r="L12" i="9"/>
  <c r="K12" i="9"/>
  <c r="L9" i="9"/>
  <c r="K9" i="9"/>
  <c r="L8" i="9"/>
  <c r="K8" i="9"/>
  <c r="L7" i="9"/>
  <c r="K7" i="9"/>
  <c r="L6" i="9"/>
  <c r="K6" i="9"/>
  <c r="T6" i="8"/>
  <c r="S6" i="8"/>
  <c r="T6" i="7"/>
  <c r="S6" i="7"/>
  <c r="T18" i="5"/>
  <c r="S18" i="5"/>
  <c r="T15" i="5"/>
  <c r="S15" i="5"/>
  <c r="T12" i="5"/>
  <c r="T9" i="5"/>
  <c r="S9" i="5"/>
  <c r="T6" i="5"/>
  <c r="S6" i="5"/>
</calcChain>
</file>

<file path=xl/sharedStrings.xml><?xml version="1.0" encoding="utf-8"?>
<sst xmlns="http://schemas.openxmlformats.org/spreadsheetml/2006/main" count="528" uniqueCount="207">
  <si>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</si>
  <si>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</si>
  <si>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</si>
  <si>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</si>
  <si>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</si>
  <si>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</si>
  <si>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</si>
  <si>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Приседание</t>
  </si>
  <si>
    <t>Жим лёжа</t>
  </si>
  <si>
    <t>Становая тяга</t>
  </si>
  <si>
    <t>ВЕСОВАЯ КАТЕГОРИЯ   67.5</t>
  </si>
  <si>
    <t>Осипов Максим</t>
  </si>
  <si>
    <t>Юноши 15-19 (22.10.2003)/17</t>
  </si>
  <si>
    <t>66,50</t>
  </si>
  <si>
    <t xml:space="preserve">Кузнецк/Пензенская область </t>
  </si>
  <si>
    <t>60,0</t>
  </si>
  <si>
    <t>67,5</t>
  </si>
  <si>
    <t>75,0</t>
  </si>
  <si>
    <t>55,0</t>
  </si>
  <si>
    <t>85,0</t>
  </si>
  <si>
    <t>92,5</t>
  </si>
  <si>
    <t>100,0</t>
  </si>
  <si>
    <t>ВЕСОВАЯ КАТЕГОРИЯ   75</t>
  </si>
  <si>
    <t>Романов Илья</t>
  </si>
  <si>
    <t>Юноши 15-19 (23.06.2002)/18</t>
  </si>
  <si>
    <t>73,30</t>
  </si>
  <si>
    <t>110,0</t>
  </si>
  <si>
    <t>120,0</t>
  </si>
  <si>
    <t>130,0</t>
  </si>
  <si>
    <t>115,0</t>
  </si>
  <si>
    <t>150,0</t>
  </si>
  <si>
    <t>160,0</t>
  </si>
  <si>
    <t>170,0</t>
  </si>
  <si>
    <t>ВЕСОВАЯ КАТЕГОРИЯ   90</t>
  </si>
  <si>
    <t>Конюхов Алексей</t>
  </si>
  <si>
    <t>Открытая (23.04.1997)/23</t>
  </si>
  <si>
    <t>88,70</t>
  </si>
  <si>
    <t xml:space="preserve">Самара/Самарская область </t>
  </si>
  <si>
    <t>195,0</t>
  </si>
  <si>
    <t>200,0</t>
  </si>
  <si>
    <t>125,0</t>
  </si>
  <si>
    <t>235,0</t>
  </si>
  <si>
    <t>245,0</t>
  </si>
  <si>
    <t>250,0</t>
  </si>
  <si>
    <t>ВЕСОВАЯ КАТЕГОРИЯ   100</t>
  </si>
  <si>
    <t>Романов Михаил</t>
  </si>
  <si>
    <t>Открытая (11.11.1991)/29</t>
  </si>
  <si>
    <t>98,40</t>
  </si>
  <si>
    <t>260,0</t>
  </si>
  <si>
    <t>265,0</t>
  </si>
  <si>
    <t>155,0</t>
  </si>
  <si>
    <t>165,0</t>
  </si>
  <si>
    <t>262,5</t>
  </si>
  <si>
    <t>280,0</t>
  </si>
  <si>
    <t>ВЕСОВАЯ КАТЕГОРИЯ   110</t>
  </si>
  <si>
    <t>Выровцев Виктор</t>
  </si>
  <si>
    <t>Открытая (14.10.1987)/33</t>
  </si>
  <si>
    <t>104,60</t>
  </si>
  <si>
    <t>180,0</t>
  </si>
  <si>
    <t>205,0</t>
  </si>
  <si>
    <t>132,5</t>
  </si>
  <si>
    <t>140,0</t>
  </si>
  <si>
    <t>210,0</t>
  </si>
  <si>
    <t>225,0</t>
  </si>
  <si>
    <t>240,0</t>
  </si>
  <si>
    <t xml:space="preserve">Абсолютный зачёт </t>
  </si>
  <si>
    <t xml:space="preserve">Мужчины </t>
  </si>
  <si>
    <t xml:space="preserve">ФИО </t>
  </si>
  <si>
    <t xml:space="preserve">Возрастная группа </t>
  </si>
  <si>
    <t xml:space="preserve">Wilks </t>
  </si>
  <si>
    <t xml:space="preserve">Открытая </t>
  </si>
  <si>
    <t>110</t>
  </si>
  <si>
    <t>1</t>
  </si>
  <si>
    <t/>
  </si>
  <si>
    <t>-</t>
  </si>
  <si>
    <t>Карпов Владимир</t>
  </si>
  <si>
    <t>103,30</t>
  </si>
  <si>
    <t>220,0</t>
  </si>
  <si>
    <t>ВЕСОВАЯ КАТЕГОРИЯ   56</t>
  </si>
  <si>
    <t>Полякова Юлия</t>
  </si>
  <si>
    <t>56,00</t>
  </si>
  <si>
    <t>105,0</t>
  </si>
  <si>
    <t>62,5</t>
  </si>
  <si>
    <t>65,0</t>
  </si>
  <si>
    <t>122,5</t>
  </si>
  <si>
    <t>Шурупов Антон</t>
  </si>
  <si>
    <t>88,90</t>
  </si>
  <si>
    <t xml:space="preserve">Пенза/Пензенская область </t>
  </si>
  <si>
    <t>175,0</t>
  </si>
  <si>
    <t>Карбушев Андрей</t>
  </si>
  <si>
    <t>Открытая (26.05.1984)/36</t>
  </si>
  <si>
    <t>177,5</t>
  </si>
  <si>
    <t>182,5</t>
  </si>
  <si>
    <t>187,5</t>
  </si>
  <si>
    <t>Ильичев Денис</t>
  </si>
  <si>
    <t>Открытая (01.12.1987)/33</t>
  </si>
  <si>
    <t>Терехин Валерий</t>
  </si>
  <si>
    <t>89,40</t>
  </si>
  <si>
    <t>Игумнов Алексей</t>
  </si>
  <si>
    <t>Открытая (22.06.1987)/33</t>
  </si>
  <si>
    <t>98,30</t>
  </si>
  <si>
    <t xml:space="preserve">Раменское/Московская область </t>
  </si>
  <si>
    <t>Лапшин Антон</t>
  </si>
  <si>
    <t>97,90</t>
  </si>
  <si>
    <t>Разудалов Сергей</t>
  </si>
  <si>
    <t>Открытая (11.06.1990)/30</t>
  </si>
  <si>
    <t>106,20</t>
  </si>
  <si>
    <t xml:space="preserve">Результат </t>
  </si>
  <si>
    <t>90</t>
  </si>
  <si>
    <t>124,9920</t>
  </si>
  <si>
    <t>117,3840</t>
  </si>
  <si>
    <t>117,2380</t>
  </si>
  <si>
    <t>Результат</t>
  </si>
  <si>
    <t>2</t>
  </si>
  <si>
    <t>ВЕСОВАЯ КАТЕГОРИЯ   60</t>
  </si>
  <si>
    <t>Мишина Оксана</t>
  </si>
  <si>
    <t>Девушки 15-19 (03.12.2004)/16</t>
  </si>
  <si>
    <t>59,90</t>
  </si>
  <si>
    <t xml:space="preserve">Ульяновск/Ульяновская область </t>
  </si>
  <si>
    <t>Писчасова Юлия</t>
  </si>
  <si>
    <t>Открытая (10.10.1991)/29</t>
  </si>
  <si>
    <t>61,50</t>
  </si>
  <si>
    <t>35,0</t>
  </si>
  <si>
    <t>37,5</t>
  </si>
  <si>
    <t>ВЕСОВАЯ КАТЕГОРИЯ   52</t>
  </si>
  <si>
    <t>Чемаров Иван</t>
  </si>
  <si>
    <t>Юноши 15-19 (27.11.2011)/9</t>
  </si>
  <si>
    <t>27,10</t>
  </si>
  <si>
    <t>22,5</t>
  </si>
  <si>
    <t>25,0</t>
  </si>
  <si>
    <t>Кирпичев Александр</t>
  </si>
  <si>
    <t>Юноши 15-19 (02.10.2011)/9</t>
  </si>
  <si>
    <t>34,90</t>
  </si>
  <si>
    <t>27,5</t>
  </si>
  <si>
    <t>Пронин Александр</t>
  </si>
  <si>
    <t>Юноши 15-19 (06.12.2001)/19</t>
  </si>
  <si>
    <t>74,90</t>
  </si>
  <si>
    <t>135,0</t>
  </si>
  <si>
    <t>ВЕСОВАЯ КАТЕГОРИЯ   82.5</t>
  </si>
  <si>
    <t>Даудрих Алексей</t>
  </si>
  <si>
    <t>82,20</t>
  </si>
  <si>
    <t>127,5</t>
  </si>
  <si>
    <t>Ромашов Виктор</t>
  </si>
  <si>
    <t>Открытая (18.08.1989)/31</t>
  </si>
  <si>
    <t>86,50</t>
  </si>
  <si>
    <t>152,5</t>
  </si>
  <si>
    <t>Сайфулин Ильгиз</t>
  </si>
  <si>
    <t>Открытая (18.07.1995)/25</t>
  </si>
  <si>
    <t>88,00</t>
  </si>
  <si>
    <t>147,5</t>
  </si>
  <si>
    <t>Заикин Никита</t>
  </si>
  <si>
    <t>Юноши 15-19 (10.08.2003)/17</t>
  </si>
  <si>
    <t>83,90</t>
  </si>
  <si>
    <t>Жирнов Виктор</t>
  </si>
  <si>
    <t>Открытая (09.01.1998)/23</t>
  </si>
  <si>
    <t>99,90</t>
  </si>
  <si>
    <t>272,5</t>
  </si>
  <si>
    <t>ВЕСОВАЯ КАТЕГОРИЯ   125</t>
  </si>
  <si>
    <t>Затылкин Денис</t>
  </si>
  <si>
    <t>119,30</t>
  </si>
  <si>
    <t>290,0</t>
  </si>
  <si>
    <t>305,0</t>
  </si>
  <si>
    <t>315,0</t>
  </si>
  <si>
    <t>Романцев Дмитрий</t>
  </si>
  <si>
    <t>Юноши 15-19 (04.11.2001)/19</t>
  </si>
  <si>
    <t>81,20</t>
  </si>
  <si>
    <t>190,0</t>
  </si>
  <si>
    <t>Люкшин Денис</t>
  </si>
  <si>
    <t>Юноши 15-19 (11.11.2003)/17</t>
  </si>
  <si>
    <t>Карманов Дмитрий</t>
  </si>
  <si>
    <t>Открытая (18.06.1988)/32</t>
  </si>
  <si>
    <t>72,30</t>
  </si>
  <si>
    <t>Лемаев Владимир</t>
  </si>
  <si>
    <t>Открытая (27.12.1983)/37</t>
  </si>
  <si>
    <t>96,60</t>
  </si>
  <si>
    <t>202,5</t>
  </si>
  <si>
    <t xml:space="preserve">Кирпичев С. </t>
  </si>
  <si>
    <t>Юматов А.</t>
  </si>
  <si>
    <t>Рамазанов Р.</t>
  </si>
  <si>
    <t>Жилинский К.</t>
  </si>
  <si>
    <t>Терёхин В.</t>
  </si>
  <si>
    <t>Никулин А.</t>
  </si>
  <si>
    <t>Выровцев В.</t>
  </si>
  <si>
    <t>Ильичёв Д.</t>
  </si>
  <si>
    <t>Мастера 40-44 (16.11.1978)/42</t>
  </si>
  <si>
    <t>Мастера 45-49 (07.11.1973)/47</t>
  </si>
  <si>
    <t>Юниоры 20-23 (23.12.1997)/23</t>
  </si>
  <si>
    <t>Юниоры 20-23 (23.01.1998)/22</t>
  </si>
  <si>
    <t>Мастера 45-49 (07.02.1974)/46</t>
  </si>
  <si>
    <t>Мастера 40-44 (19.03.1980)/40</t>
  </si>
  <si>
    <t>Юниоры 20-23 (11.11.1999)/21</t>
  </si>
  <si>
    <t>Открытый Кубок города Кузнецка "Эволюция - Первый этап"
IPL Пауэрлифтинг в бинтах ДК
Кузнецк/Пензенская область, 17 января 2021 года</t>
  </si>
  <si>
    <t>Открытый Кубок города Кузнецка "Эволюция - Первый этап"
IPL Пауэрлифтинг в бинтах
Кузнецк/Пензенская область, 17 января 2021 года</t>
  </si>
  <si>
    <t>Открытый Кубок города Кузнецка "Эволюция - Первый этап"
IPL Пауэрлифтинг без экипировки
Кузнецк/Пензенская область, 17 января 2021 года</t>
  </si>
  <si>
    <t>Открытый Кубок города Кузнецка "Эволюция - Первый этап"
IPL Жим лежа без экипировки ДК
Кузнецк/Пензенская область, 17 января 2021 года</t>
  </si>
  <si>
    <t>Открытый Кубок города Кузнецка "Эволюция - Первый этап"
IPL Жим лежа без экипировки
Кузнецк/Пензенская область, 17 января 2021 года</t>
  </si>
  <si>
    <t>Открытый Кубок города Кузнецка "Эволюция - Первый этап"
IPL Становая тяга без экипировки ДК
Кузнецк/Пензенская область, 17 января 2021 года</t>
  </si>
  <si>
    <t>Открытый Кубок города Кузнецка "Эволюция - Первый этап"
IPL Становая тяга без экипировки
Кузнецк/Пензенская область, 17 января 2021 года</t>
  </si>
  <si>
    <t>Весовая категория</t>
  </si>
  <si>
    <t>№</t>
  </si>
  <si>
    <t xml:space="preserve">
Дата рождения/Возраст</t>
  </si>
  <si>
    <t>Возрастная группа</t>
  </si>
  <si>
    <t>T</t>
  </si>
  <si>
    <t>O</t>
  </si>
  <si>
    <t>M1</t>
  </si>
  <si>
    <t>M2</t>
  </si>
  <si>
    <t>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</si>
</sst>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0" fillId="0" borderId="11" xfId="0" applyNumberFormat="1" applyFill="1" applyBorder="1" applyAlignment="1">
      <alignment horizontal="center" vertical="center"/>
    </xf>
    <xf numFmtId="49" fontId="0" fillId="0" borderId="16" xfId="0" applyNumberFormat="1" applyFill="1" applyBorder="1" applyAlignment="1">
      <alignment horizontal="center" vertical="center"/>
    </xf>
    <xf numFmtId="49" fontId="0" fillId="0" borderId="17" xfId="0" applyNumberFormat="1" applyFill="1" applyBorder="1" applyAlignment="1">
      <alignment horizontal="center" vertical="center"/>
    </xf>
    <xf numFmtId="49" fontId="0" fillId="0" borderId="8" xfId="0" applyNumberForma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49" fontId="1" fillId="0" borderId="18" xfId="0" applyNumberFormat="1" applyFont="1" applyFill="1" applyBorder="1" applyAlignment="1">
      <alignment horizontal="center" vertical="center"/>
    </xf>
    <xf numFmtId="49" fontId="1" fillId="0" borderId="19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5">
    <pageSetUpPr fitToPage="1"/>
  </sheetPr>
  <dimension ref="A1:U21"/>
  <sheetViews>
    <sheetView workbookViewId="0">
      <selection sqref="A1:U2"/>
    </sheetView>
  </sheetViews>
  <sheetFormatPr baseColWidth="10" defaultColWidth="9.1640625" defaultRowHeight="13"/>
  <cols>
    <col min="1" max="1" width="7.33203125" style="5" bestFit="1" customWidth="1"/>
    <col min="2" max="2" width="16.5" style="5" bestFit="1" customWidth="1"/>
    <col min="3" max="3" width="26.5" style="5" bestFit="1" customWidth="1"/>
    <col min="4" max="4" width="21.5" style="5" bestFit="1" customWidth="1"/>
    <col min="5" max="5" width="10.5" style="5" bestFit="1" customWidth="1"/>
    <col min="6" max="6" width="26.8320312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32" bestFit="1" customWidth="1"/>
    <col min="20" max="20" width="8.6640625" style="6" bestFit="1" customWidth="1"/>
    <col min="21" max="21" width="17.33203125" style="5" customWidth="1"/>
    <col min="22" max="16384" width="9.1640625" style="3"/>
  </cols>
  <sheetData>
    <row r="1" spans="1:21" s="2" customFormat="1" ht="29" customHeight="1">
      <c r="A1" s="40" t="s">
        <v>193</v>
      </c>
      <c r="B1" s="41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3"/>
    </row>
    <row r="2" spans="1:21" s="2" customFormat="1" ht="62" customHeight="1" thickBot="1">
      <c r="A2" s="44"/>
      <c r="B2" s="45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7"/>
    </row>
    <row r="3" spans="1:21" s="1" customFormat="1" ht="12.75" customHeight="1">
      <c r="A3" s="48" t="s">
        <v>199</v>
      </c>
      <c r="B3" s="53" t="s">
        <v>0</v>
      </c>
      <c r="C3" s="50" t="s">
        <v>200</v>
      </c>
      <c r="D3" s="50" t="s">
        <v>6</v>
      </c>
      <c r="E3" s="36" t="s">
        <v>201</v>
      </c>
      <c r="F3" s="36" t="s">
        <v>5</v>
      </c>
      <c r="G3" s="36" t="s">
        <v>7</v>
      </c>
      <c r="H3" s="36"/>
      <c r="I3" s="36"/>
      <c r="J3" s="36"/>
      <c r="K3" s="36" t="s">
        <v>8</v>
      </c>
      <c r="L3" s="36"/>
      <c r="M3" s="36"/>
      <c r="N3" s="36"/>
      <c r="O3" s="36" t="s">
        <v>9</v>
      </c>
      <c r="P3" s="36"/>
      <c r="Q3" s="36"/>
      <c r="R3" s="36"/>
      <c r="S3" s="38" t="s">
        <v>1</v>
      </c>
      <c r="T3" s="36" t="s">
        <v>3</v>
      </c>
      <c r="U3" s="51" t="s">
        <v>2</v>
      </c>
    </row>
    <row r="4" spans="1:21" s="1" customFormat="1" ht="21" customHeight="1" thickBot="1">
      <c r="A4" s="49"/>
      <c r="B4" s="54"/>
      <c r="C4" s="37"/>
      <c r="D4" s="37"/>
      <c r="E4" s="37"/>
      <c r="F4" s="37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9"/>
      <c r="T4" s="37"/>
      <c r="U4" s="52"/>
    </row>
    <row r="5" spans="1:21" ht="16">
      <c r="A5" s="55" t="s">
        <v>10</v>
      </c>
      <c r="B5" s="55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</row>
    <row r="6" spans="1:21">
      <c r="A6" s="8" t="s">
        <v>72</v>
      </c>
      <c r="B6" s="7" t="s">
        <v>11</v>
      </c>
      <c r="C6" s="7" t="s">
        <v>12</v>
      </c>
      <c r="D6" s="7" t="s">
        <v>13</v>
      </c>
      <c r="E6" s="7" t="s">
        <v>202</v>
      </c>
      <c r="F6" s="7" t="s">
        <v>14</v>
      </c>
      <c r="G6" s="14" t="s">
        <v>15</v>
      </c>
      <c r="H6" s="15" t="s">
        <v>16</v>
      </c>
      <c r="I6" s="15" t="s">
        <v>17</v>
      </c>
      <c r="J6" s="8"/>
      <c r="K6" s="15" t="s">
        <v>18</v>
      </c>
      <c r="L6" s="15" t="s">
        <v>15</v>
      </c>
      <c r="M6" s="14" t="s">
        <v>16</v>
      </c>
      <c r="N6" s="8"/>
      <c r="O6" s="15" t="s">
        <v>19</v>
      </c>
      <c r="P6" s="15" t="s">
        <v>20</v>
      </c>
      <c r="Q6" s="15" t="s">
        <v>21</v>
      </c>
      <c r="R6" s="8"/>
      <c r="S6" s="33" t="str">
        <f>"235,0"</f>
        <v>235,0</v>
      </c>
      <c r="T6" s="8" t="str">
        <f>"183,3940"</f>
        <v>183,3940</v>
      </c>
      <c r="U6" s="28" t="s">
        <v>182</v>
      </c>
    </row>
    <row r="7" spans="1:21">
      <c r="B7" s="5" t="s">
        <v>73</v>
      </c>
    </row>
    <row r="8" spans="1:21" ht="16">
      <c r="A8" s="57" t="s">
        <v>22</v>
      </c>
      <c r="B8" s="57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</row>
    <row r="9" spans="1:21">
      <c r="A9" s="8" t="s">
        <v>72</v>
      </c>
      <c r="B9" s="7" t="s">
        <v>23</v>
      </c>
      <c r="C9" s="7" t="s">
        <v>24</v>
      </c>
      <c r="D9" s="7" t="s">
        <v>25</v>
      </c>
      <c r="E9" s="7" t="s">
        <v>202</v>
      </c>
      <c r="F9" s="7" t="s">
        <v>14</v>
      </c>
      <c r="G9" s="14" t="s">
        <v>26</v>
      </c>
      <c r="H9" s="15" t="s">
        <v>27</v>
      </c>
      <c r="I9" s="15" t="s">
        <v>28</v>
      </c>
      <c r="J9" s="8"/>
      <c r="K9" s="15" t="s">
        <v>21</v>
      </c>
      <c r="L9" s="14" t="s">
        <v>26</v>
      </c>
      <c r="M9" s="14" t="s">
        <v>29</v>
      </c>
      <c r="N9" s="8"/>
      <c r="O9" s="15" t="s">
        <v>30</v>
      </c>
      <c r="P9" s="15" t="s">
        <v>31</v>
      </c>
      <c r="Q9" s="15" t="s">
        <v>32</v>
      </c>
      <c r="R9" s="8"/>
      <c r="S9" s="33" t="str">
        <f>"400,0"</f>
        <v>400,0</v>
      </c>
      <c r="T9" s="8" t="str">
        <f>"289,6800"</f>
        <v>289,6800</v>
      </c>
      <c r="U9" s="28" t="s">
        <v>183</v>
      </c>
    </row>
    <row r="10" spans="1:21">
      <c r="B10" s="5" t="s">
        <v>73</v>
      </c>
    </row>
    <row r="11" spans="1:21" ht="16">
      <c r="A11" s="57" t="s">
        <v>33</v>
      </c>
      <c r="B11" s="57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</row>
    <row r="12" spans="1:21">
      <c r="A12" s="8" t="s">
        <v>74</v>
      </c>
      <c r="B12" s="7" t="s">
        <v>34</v>
      </c>
      <c r="C12" s="7" t="s">
        <v>35</v>
      </c>
      <c r="D12" s="7" t="s">
        <v>36</v>
      </c>
      <c r="E12" s="7" t="s">
        <v>203</v>
      </c>
      <c r="F12" s="7" t="s">
        <v>37</v>
      </c>
      <c r="G12" s="15" t="s">
        <v>38</v>
      </c>
      <c r="H12" s="14" t="s">
        <v>39</v>
      </c>
      <c r="I12" s="14" t="s">
        <v>39</v>
      </c>
      <c r="J12" s="8"/>
      <c r="K12" s="14" t="s">
        <v>40</v>
      </c>
      <c r="L12" s="14" t="s">
        <v>40</v>
      </c>
      <c r="M12" s="14" t="s">
        <v>40</v>
      </c>
      <c r="N12" s="8"/>
      <c r="O12" s="15" t="s">
        <v>41</v>
      </c>
      <c r="P12" s="14" t="s">
        <v>42</v>
      </c>
      <c r="Q12" s="14" t="s">
        <v>43</v>
      </c>
      <c r="R12" s="8"/>
      <c r="S12" s="33">
        <v>0</v>
      </c>
      <c r="T12" s="8" t="str">
        <f>"0,0000"</f>
        <v>0,0000</v>
      </c>
      <c r="U12" s="28" t="s">
        <v>177</v>
      </c>
    </row>
    <row r="13" spans="1:21">
      <c r="B13" s="5" t="s">
        <v>73</v>
      </c>
    </row>
    <row r="14" spans="1:21" ht="16">
      <c r="A14" s="57" t="s">
        <v>44</v>
      </c>
      <c r="B14" s="57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</row>
    <row r="15" spans="1:21">
      <c r="A15" s="8" t="s">
        <v>72</v>
      </c>
      <c r="B15" s="7" t="s">
        <v>45</v>
      </c>
      <c r="C15" s="7" t="s">
        <v>46</v>
      </c>
      <c r="D15" s="7" t="s">
        <v>47</v>
      </c>
      <c r="E15" s="7" t="s">
        <v>203</v>
      </c>
      <c r="F15" s="7" t="s">
        <v>14</v>
      </c>
      <c r="G15" s="15" t="s">
        <v>43</v>
      </c>
      <c r="H15" s="14" t="s">
        <v>48</v>
      </c>
      <c r="I15" s="14" t="s">
        <v>49</v>
      </c>
      <c r="J15" s="8"/>
      <c r="K15" s="14" t="s">
        <v>50</v>
      </c>
      <c r="L15" s="15" t="s">
        <v>31</v>
      </c>
      <c r="M15" s="14" t="s">
        <v>51</v>
      </c>
      <c r="N15" s="8"/>
      <c r="O15" s="15" t="s">
        <v>43</v>
      </c>
      <c r="P15" s="15" t="s">
        <v>52</v>
      </c>
      <c r="Q15" s="14" t="s">
        <v>53</v>
      </c>
      <c r="R15" s="8"/>
      <c r="S15" s="33" t="str">
        <f>"672,5"</f>
        <v>672,5</v>
      </c>
      <c r="T15" s="8" t="str">
        <f>"411,9735"</f>
        <v>411,9735</v>
      </c>
      <c r="U15" s="28"/>
    </row>
    <row r="16" spans="1:21">
      <c r="B16" s="5" t="s">
        <v>73</v>
      </c>
    </row>
    <row r="17" spans="1:21" ht="16">
      <c r="A17" s="57" t="s">
        <v>54</v>
      </c>
      <c r="B17" s="57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</row>
    <row r="18" spans="1:21">
      <c r="A18" s="8" t="s">
        <v>72</v>
      </c>
      <c r="B18" s="7" t="s">
        <v>55</v>
      </c>
      <c r="C18" s="7" t="s">
        <v>56</v>
      </c>
      <c r="D18" s="7" t="s">
        <v>57</v>
      </c>
      <c r="E18" s="7" t="s">
        <v>203</v>
      </c>
      <c r="F18" s="7" t="s">
        <v>14</v>
      </c>
      <c r="G18" s="15" t="s">
        <v>58</v>
      </c>
      <c r="H18" s="15" t="s">
        <v>38</v>
      </c>
      <c r="I18" s="15" t="s">
        <v>59</v>
      </c>
      <c r="J18" s="8"/>
      <c r="K18" s="15" t="s">
        <v>40</v>
      </c>
      <c r="L18" s="15" t="s">
        <v>60</v>
      </c>
      <c r="M18" s="14" t="s">
        <v>61</v>
      </c>
      <c r="N18" s="8"/>
      <c r="O18" s="15" t="s">
        <v>62</v>
      </c>
      <c r="P18" s="15" t="s">
        <v>63</v>
      </c>
      <c r="Q18" s="15" t="s">
        <v>64</v>
      </c>
      <c r="R18" s="8"/>
      <c r="S18" s="33" t="str">
        <f>"577,5"</f>
        <v>577,5</v>
      </c>
      <c r="T18" s="8" t="str">
        <f>"345,5760"</f>
        <v>345,5760</v>
      </c>
      <c r="U18" s="28"/>
    </row>
    <row r="19" spans="1:21">
      <c r="B19" s="5" t="s">
        <v>73</v>
      </c>
    </row>
    <row r="20" spans="1:21">
      <c r="B20" s="5" t="s">
        <v>73</v>
      </c>
    </row>
    <row r="21" spans="1:21">
      <c r="B21" s="5" t="s">
        <v>73</v>
      </c>
    </row>
  </sheetData>
  <mergeCells count="18">
    <mergeCell ref="A5:R5"/>
    <mergeCell ref="A8:R8"/>
    <mergeCell ref="A11:R11"/>
    <mergeCell ref="A14:R14"/>
    <mergeCell ref="A17:R17"/>
    <mergeCell ref="E3:E4"/>
    <mergeCell ref="S3:S4"/>
    <mergeCell ref="T3:T4"/>
    <mergeCell ref="A1:U2"/>
    <mergeCell ref="G3:J3"/>
    <mergeCell ref="K3:N3"/>
    <mergeCell ref="O3:R3"/>
    <mergeCell ref="A3:A4"/>
    <mergeCell ref="C3:C4"/>
    <mergeCell ref="D3:D4"/>
    <mergeCell ref="U3:U4"/>
    <mergeCell ref="F3:F4"/>
    <mergeCell ref="B3:B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9"/>
  <sheetViews>
    <sheetView workbookViewId="0">
      <selection sqref="A1:U2"/>
    </sheetView>
  </sheetViews>
  <sheetFormatPr baseColWidth="10" defaultColWidth="9.1640625" defaultRowHeight="13"/>
  <cols>
    <col min="1" max="1" width="7.33203125" style="5" bestFit="1" customWidth="1"/>
    <col min="2" max="2" width="18.83203125" style="5" customWidth="1"/>
    <col min="3" max="3" width="28.6640625" style="5" bestFit="1" customWidth="1"/>
    <col min="4" max="4" width="21.5" style="5" bestFit="1" customWidth="1"/>
    <col min="5" max="5" width="10.5" style="5" bestFit="1" customWidth="1"/>
    <col min="6" max="6" width="26.83203125" style="5" bestFit="1" customWidth="1"/>
    <col min="7" max="9" width="5.5" style="6" customWidth="1"/>
    <col min="10" max="10" width="4.83203125" style="6" customWidth="1"/>
    <col min="11" max="13" width="4.5" style="6" customWidth="1"/>
    <col min="14" max="14" width="4.83203125" style="6" customWidth="1"/>
    <col min="15" max="16" width="5.5" style="6" customWidth="1"/>
    <col min="17" max="17" width="5.6640625" style="6" customWidth="1"/>
    <col min="18" max="18" width="5.5" style="6" customWidth="1"/>
    <col min="19" max="19" width="7.83203125" style="6" bestFit="1" customWidth="1"/>
    <col min="20" max="20" width="8.6640625" style="6" bestFit="1" customWidth="1"/>
    <col min="21" max="21" width="16.83203125" style="5" customWidth="1"/>
    <col min="22" max="16384" width="9.1640625" style="3"/>
  </cols>
  <sheetData>
    <row r="1" spans="1:21" s="2" customFormat="1" ht="29" customHeight="1">
      <c r="A1" s="40" t="s">
        <v>191</v>
      </c>
      <c r="B1" s="41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3"/>
    </row>
    <row r="2" spans="1:21" s="2" customFormat="1" ht="62" customHeight="1" thickBot="1">
      <c r="A2" s="44"/>
      <c r="B2" s="45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7"/>
    </row>
    <row r="3" spans="1:21" s="1" customFormat="1" ht="12.75" customHeight="1">
      <c r="A3" s="48" t="s">
        <v>199</v>
      </c>
      <c r="B3" s="53" t="s">
        <v>0</v>
      </c>
      <c r="C3" s="50" t="s">
        <v>200</v>
      </c>
      <c r="D3" s="50" t="s">
        <v>6</v>
      </c>
      <c r="E3" s="36" t="s">
        <v>201</v>
      </c>
      <c r="F3" s="36" t="s">
        <v>5</v>
      </c>
      <c r="G3" s="36" t="s">
        <v>7</v>
      </c>
      <c r="H3" s="36"/>
      <c r="I3" s="36"/>
      <c r="J3" s="36"/>
      <c r="K3" s="36" t="s">
        <v>8</v>
      </c>
      <c r="L3" s="36"/>
      <c r="M3" s="36"/>
      <c r="N3" s="36"/>
      <c r="O3" s="36" t="s">
        <v>9</v>
      </c>
      <c r="P3" s="36"/>
      <c r="Q3" s="36"/>
      <c r="R3" s="36"/>
      <c r="S3" s="36" t="s">
        <v>1</v>
      </c>
      <c r="T3" s="36" t="s">
        <v>3</v>
      </c>
      <c r="U3" s="51" t="s">
        <v>2</v>
      </c>
    </row>
    <row r="4" spans="1:21" s="1" customFormat="1" ht="21" customHeight="1" thickBot="1">
      <c r="A4" s="49"/>
      <c r="B4" s="54"/>
      <c r="C4" s="37"/>
      <c r="D4" s="37"/>
      <c r="E4" s="37"/>
      <c r="F4" s="37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7"/>
      <c r="T4" s="37"/>
      <c r="U4" s="52"/>
    </row>
    <row r="5" spans="1:21" ht="16">
      <c r="A5" s="55" t="s">
        <v>78</v>
      </c>
      <c r="B5" s="55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</row>
    <row r="6" spans="1:21">
      <c r="A6" s="8" t="s">
        <v>72</v>
      </c>
      <c r="B6" s="7" t="s">
        <v>79</v>
      </c>
      <c r="C6" s="7" t="s">
        <v>184</v>
      </c>
      <c r="D6" s="7" t="s">
        <v>80</v>
      </c>
      <c r="E6" s="7" t="s">
        <v>204</v>
      </c>
      <c r="F6" s="7" t="s">
        <v>14</v>
      </c>
      <c r="G6" s="15" t="s">
        <v>21</v>
      </c>
      <c r="H6" s="14" t="s">
        <v>81</v>
      </c>
      <c r="I6" s="14" t="s">
        <v>81</v>
      </c>
      <c r="J6" s="8"/>
      <c r="K6" s="15" t="s">
        <v>15</v>
      </c>
      <c r="L6" s="15" t="s">
        <v>82</v>
      </c>
      <c r="M6" s="15" t="s">
        <v>83</v>
      </c>
      <c r="N6" s="8"/>
      <c r="O6" s="15" t="s">
        <v>29</v>
      </c>
      <c r="P6" s="15" t="s">
        <v>84</v>
      </c>
      <c r="Q6" s="8"/>
      <c r="R6" s="8"/>
      <c r="S6" s="8" t="str">
        <f>"287,5"</f>
        <v>287,5</v>
      </c>
      <c r="T6" s="8" t="str">
        <f>"343,0083"</f>
        <v>343,0083</v>
      </c>
      <c r="U6" s="28" t="s">
        <v>177</v>
      </c>
    </row>
    <row r="7" spans="1:21">
      <c r="B7" s="5" t="s">
        <v>73</v>
      </c>
    </row>
    <row r="8" spans="1:21">
      <c r="B8" s="5" t="s">
        <v>73</v>
      </c>
    </row>
    <row r="9" spans="1:21">
      <c r="B9" s="5" t="s">
        <v>73</v>
      </c>
    </row>
  </sheetData>
  <mergeCells count="14">
    <mergeCell ref="A5:R5"/>
    <mergeCell ref="B3:B4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8"/>
  <sheetViews>
    <sheetView workbookViewId="0">
      <selection sqref="A1:U2"/>
    </sheetView>
  </sheetViews>
  <sheetFormatPr baseColWidth="10" defaultColWidth="9.1640625" defaultRowHeight="13"/>
  <cols>
    <col min="1" max="1" width="7.33203125" style="5" bestFit="1" customWidth="1"/>
    <col min="2" max="2" width="16.6640625" style="5" bestFit="1" customWidth="1"/>
    <col min="3" max="3" width="28.6640625" style="5" bestFit="1" customWidth="1"/>
    <col min="4" max="4" width="21.5" style="5" bestFit="1" customWidth="1"/>
    <col min="5" max="5" width="10.5" style="5" bestFit="1" customWidth="1"/>
    <col min="6" max="6" width="26.8320312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8" width="5.5" style="6" customWidth="1"/>
    <col min="19" max="19" width="7.83203125" style="6" bestFit="1" customWidth="1"/>
    <col min="20" max="20" width="8.6640625" style="6" bestFit="1" customWidth="1"/>
    <col min="21" max="21" width="17.1640625" style="5" customWidth="1"/>
    <col min="22" max="16384" width="9.1640625" style="3"/>
  </cols>
  <sheetData>
    <row r="1" spans="1:21" s="2" customFormat="1" ht="29" customHeight="1">
      <c r="A1" s="40" t="s">
        <v>192</v>
      </c>
      <c r="B1" s="41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3"/>
    </row>
    <row r="2" spans="1:21" s="2" customFormat="1" ht="62" customHeight="1" thickBot="1">
      <c r="A2" s="44"/>
      <c r="B2" s="45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7"/>
    </row>
    <row r="3" spans="1:21" s="1" customFormat="1" ht="12.75" customHeight="1">
      <c r="A3" s="48" t="s">
        <v>199</v>
      </c>
      <c r="B3" s="53" t="s">
        <v>0</v>
      </c>
      <c r="C3" s="50" t="s">
        <v>200</v>
      </c>
      <c r="D3" s="50" t="s">
        <v>6</v>
      </c>
      <c r="E3" s="36" t="s">
        <v>201</v>
      </c>
      <c r="F3" s="36" t="s">
        <v>5</v>
      </c>
      <c r="G3" s="36" t="s">
        <v>7</v>
      </c>
      <c r="H3" s="36"/>
      <c r="I3" s="36"/>
      <c r="J3" s="36"/>
      <c r="K3" s="36" t="s">
        <v>8</v>
      </c>
      <c r="L3" s="36"/>
      <c r="M3" s="36"/>
      <c r="N3" s="36"/>
      <c r="O3" s="36" t="s">
        <v>9</v>
      </c>
      <c r="P3" s="36"/>
      <c r="Q3" s="36"/>
      <c r="R3" s="36"/>
      <c r="S3" s="36" t="s">
        <v>1</v>
      </c>
      <c r="T3" s="36" t="s">
        <v>3</v>
      </c>
      <c r="U3" s="51" t="s">
        <v>2</v>
      </c>
    </row>
    <row r="4" spans="1:21" s="1" customFormat="1" ht="21" customHeight="1" thickBot="1">
      <c r="A4" s="49"/>
      <c r="B4" s="54"/>
      <c r="C4" s="37"/>
      <c r="D4" s="37"/>
      <c r="E4" s="37"/>
      <c r="F4" s="37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7"/>
      <c r="T4" s="37"/>
      <c r="U4" s="52"/>
    </row>
    <row r="5" spans="1:21" ht="16">
      <c r="A5" s="55" t="s">
        <v>54</v>
      </c>
      <c r="B5" s="55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</row>
    <row r="6" spans="1:21">
      <c r="A6" s="8" t="s">
        <v>72</v>
      </c>
      <c r="B6" s="7" t="s">
        <v>75</v>
      </c>
      <c r="C6" s="7" t="s">
        <v>185</v>
      </c>
      <c r="D6" s="7" t="s">
        <v>76</v>
      </c>
      <c r="E6" s="7" t="s">
        <v>205</v>
      </c>
      <c r="F6" s="7" t="s">
        <v>14</v>
      </c>
      <c r="G6" s="14" t="s">
        <v>77</v>
      </c>
      <c r="H6" s="14" t="s">
        <v>77</v>
      </c>
      <c r="I6" s="15" t="s">
        <v>77</v>
      </c>
      <c r="J6" s="8"/>
      <c r="K6" s="14" t="s">
        <v>31</v>
      </c>
      <c r="L6" s="15" t="s">
        <v>31</v>
      </c>
      <c r="M6" s="15" t="s">
        <v>51</v>
      </c>
      <c r="N6" s="8"/>
      <c r="O6" s="15" t="s">
        <v>77</v>
      </c>
      <c r="P6" s="15" t="s">
        <v>64</v>
      </c>
      <c r="Q6" s="8"/>
      <c r="R6" s="8"/>
      <c r="S6" s="8" t="str">
        <f>"625,0"</f>
        <v>625,0</v>
      </c>
      <c r="T6" s="8" t="str">
        <f>"411,7535"</f>
        <v>411,7535</v>
      </c>
      <c r="U6" s="28" t="s">
        <v>177</v>
      </c>
    </row>
    <row r="7" spans="1:21">
      <c r="B7" s="5" t="s">
        <v>73</v>
      </c>
    </row>
    <row r="8" spans="1:21">
      <c r="B8" s="5" t="s">
        <v>73</v>
      </c>
    </row>
  </sheetData>
  <mergeCells count="14">
    <mergeCell ref="A5:R5"/>
    <mergeCell ref="B3:B4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4"/>
  <sheetViews>
    <sheetView workbookViewId="0">
      <selection sqref="A1:M2"/>
    </sheetView>
  </sheetViews>
  <sheetFormatPr baseColWidth="10" defaultColWidth="9.1640625" defaultRowHeight="13"/>
  <cols>
    <col min="1" max="1" width="7.33203125" style="5" bestFit="1" customWidth="1"/>
    <col min="2" max="2" width="19.332031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0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7.5" style="6" bestFit="1" customWidth="1"/>
    <col min="13" max="13" width="20.1640625" style="5" customWidth="1"/>
    <col min="14" max="16384" width="9.1640625" style="3"/>
  </cols>
  <sheetData>
    <row r="1" spans="1:13" s="2" customFormat="1" ht="29" customHeight="1">
      <c r="A1" s="40" t="s">
        <v>194</v>
      </c>
      <c r="B1" s="41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2" customFormat="1" ht="62" customHeight="1" thickBot="1">
      <c r="A2" s="44"/>
      <c r="B2" s="45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1" customFormat="1" ht="12.75" customHeight="1">
      <c r="A3" s="48" t="s">
        <v>199</v>
      </c>
      <c r="B3" s="53" t="s">
        <v>0</v>
      </c>
      <c r="C3" s="50" t="s">
        <v>200</v>
      </c>
      <c r="D3" s="50" t="s">
        <v>6</v>
      </c>
      <c r="E3" s="36" t="s">
        <v>201</v>
      </c>
      <c r="F3" s="36" t="s">
        <v>5</v>
      </c>
      <c r="G3" s="36" t="s">
        <v>8</v>
      </c>
      <c r="H3" s="36"/>
      <c r="I3" s="36"/>
      <c r="J3" s="36"/>
      <c r="K3" s="36" t="s">
        <v>112</v>
      </c>
      <c r="L3" s="36" t="s">
        <v>3</v>
      </c>
      <c r="M3" s="51" t="s">
        <v>2</v>
      </c>
    </row>
    <row r="4" spans="1:13" s="1" customFormat="1" ht="21" customHeight="1" thickBot="1">
      <c r="A4" s="49"/>
      <c r="B4" s="54"/>
      <c r="C4" s="37"/>
      <c r="D4" s="37"/>
      <c r="E4" s="37"/>
      <c r="F4" s="37"/>
      <c r="G4" s="4">
        <v>1</v>
      </c>
      <c r="H4" s="4">
        <v>2</v>
      </c>
      <c r="I4" s="4">
        <v>3</v>
      </c>
      <c r="J4" s="4" t="s">
        <v>4</v>
      </c>
      <c r="K4" s="37"/>
      <c r="L4" s="37"/>
      <c r="M4" s="52"/>
    </row>
    <row r="5" spans="1:13" ht="16">
      <c r="A5" s="55" t="s">
        <v>114</v>
      </c>
      <c r="B5" s="55"/>
      <c r="C5" s="56"/>
      <c r="D5" s="56"/>
      <c r="E5" s="56"/>
      <c r="F5" s="56"/>
      <c r="G5" s="56"/>
      <c r="H5" s="56"/>
      <c r="I5" s="56"/>
      <c r="J5" s="56"/>
    </row>
    <row r="6" spans="1:13">
      <c r="A6" s="8" t="s">
        <v>72</v>
      </c>
      <c r="B6" s="7" t="s">
        <v>115</v>
      </c>
      <c r="C6" s="7" t="s">
        <v>116</v>
      </c>
      <c r="D6" s="7" t="s">
        <v>117</v>
      </c>
      <c r="E6" s="7" t="s">
        <v>202</v>
      </c>
      <c r="F6" s="7" t="s">
        <v>118</v>
      </c>
      <c r="G6" s="15" t="s">
        <v>82</v>
      </c>
      <c r="H6" s="14" t="s">
        <v>16</v>
      </c>
      <c r="I6" s="14" t="s">
        <v>16</v>
      </c>
      <c r="J6" s="8"/>
      <c r="K6" s="8" t="str">
        <f>"62,5"</f>
        <v>62,5</v>
      </c>
      <c r="L6" s="8" t="str">
        <f>"69,7687"</f>
        <v>69,7687</v>
      </c>
      <c r="M6" s="7" t="s">
        <v>176</v>
      </c>
    </row>
    <row r="7" spans="1:13">
      <c r="B7" s="5" t="s">
        <v>73</v>
      </c>
    </row>
    <row r="8" spans="1:13" ht="16">
      <c r="A8" s="57" t="s">
        <v>10</v>
      </c>
      <c r="B8" s="57"/>
      <c r="C8" s="58"/>
      <c r="D8" s="58"/>
      <c r="E8" s="58"/>
      <c r="F8" s="58"/>
      <c r="G8" s="58"/>
      <c r="H8" s="58"/>
      <c r="I8" s="58"/>
      <c r="J8" s="58"/>
    </row>
    <row r="9" spans="1:13">
      <c r="A9" s="8" t="s">
        <v>72</v>
      </c>
      <c r="B9" s="7" t="s">
        <v>119</v>
      </c>
      <c r="C9" s="7" t="s">
        <v>120</v>
      </c>
      <c r="D9" s="7" t="s">
        <v>121</v>
      </c>
      <c r="E9" s="7" t="s">
        <v>203</v>
      </c>
      <c r="F9" s="7" t="s">
        <v>118</v>
      </c>
      <c r="G9" s="14" t="s">
        <v>122</v>
      </c>
      <c r="H9" s="15" t="s">
        <v>122</v>
      </c>
      <c r="I9" s="15" t="s">
        <v>123</v>
      </c>
      <c r="J9" s="8"/>
      <c r="K9" s="8" t="str">
        <f>"37,5"</f>
        <v>37,5</v>
      </c>
      <c r="L9" s="8" t="str">
        <f>"41,0212"</f>
        <v>41,0212</v>
      </c>
      <c r="M9" s="7" t="s">
        <v>176</v>
      </c>
    </row>
    <row r="10" spans="1:13">
      <c r="B10" s="5" t="s">
        <v>73</v>
      </c>
    </row>
    <row r="11" spans="1:13" ht="16">
      <c r="A11" s="57" t="s">
        <v>124</v>
      </c>
      <c r="B11" s="57"/>
      <c r="C11" s="58"/>
      <c r="D11" s="58"/>
      <c r="E11" s="58"/>
      <c r="F11" s="58"/>
      <c r="G11" s="58"/>
      <c r="H11" s="58"/>
      <c r="I11" s="58"/>
      <c r="J11" s="58"/>
    </row>
    <row r="12" spans="1:13">
      <c r="A12" s="17" t="s">
        <v>72</v>
      </c>
      <c r="B12" s="16" t="s">
        <v>125</v>
      </c>
      <c r="C12" s="16" t="s">
        <v>126</v>
      </c>
      <c r="D12" s="16" t="s">
        <v>127</v>
      </c>
      <c r="E12" s="16" t="s">
        <v>202</v>
      </c>
      <c r="F12" s="16" t="s">
        <v>118</v>
      </c>
      <c r="G12" s="22" t="s">
        <v>128</v>
      </c>
      <c r="H12" s="23" t="s">
        <v>129</v>
      </c>
      <c r="I12" s="22" t="s">
        <v>129</v>
      </c>
      <c r="J12" s="17"/>
      <c r="K12" s="17" t="str">
        <f>"25,0"</f>
        <v>25,0</v>
      </c>
      <c r="L12" s="34" t="str">
        <f>"33,3850"</f>
        <v>33,3850</v>
      </c>
      <c r="M12" s="16" t="s">
        <v>176</v>
      </c>
    </row>
    <row r="13" spans="1:13">
      <c r="A13" s="21" t="s">
        <v>113</v>
      </c>
      <c r="B13" s="20" t="s">
        <v>130</v>
      </c>
      <c r="C13" s="20" t="s">
        <v>131</v>
      </c>
      <c r="D13" s="20" t="s">
        <v>132</v>
      </c>
      <c r="E13" s="20" t="s">
        <v>202</v>
      </c>
      <c r="F13" s="20" t="s">
        <v>118</v>
      </c>
      <c r="G13" s="26" t="s">
        <v>128</v>
      </c>
      <c r="H13" s="26" t="s">
        <v>129</v>
      </c>
      <c r="I13" s="27" t="s">
        <v>133</v>
      </c>
      <c r="J13" s="21"/>
      <c r="K13" s="21" t="str">
        <f>"25,0"</f>
        <v>25,0</v>
      </c>
      <c r="L13" s="35" t="str">
        <f>"33,3850"</f>
        <v>33,3850</v>
      </c>
      <c r="M13" s="20" t="s">
        <v>176</v>
      </c>
    </row>
    <row r="14" spans="1:13">
      <c r="B14" s="5" t="s">
        <v>73</v>
      </c>
    </row>
    <row r="15" spans="1:13" ht="16">
      <c r="A15" s="57" t="s">
        <v>22</v>
      </c>
      <c r="B15" s="57"/>
      <c r="C15" s="58"/>
      <c r="D15" s="58"/>
      <c r="E15" s="58"/>
      <c r="F15" s="58"/>
      <c r="G15" s="58"/>
      <c r="H15" s="58"/>
      <c r="I15" s="58"/>
      <c r="J15" s="58"/>
    </row>
    <row r="16" spans="1:13">
      <c r="A16" s="8" t="s">
        <v>72</v>
      </c>
      <c r="B16" s="7" t="s">
        <v>134</v>
      </c>
      <c r="C16" s="7" t="s">
        <v>135</v>
      </c>
      <c r="D16" s="7" t="s">
        <v>136</v>
      </c>
      <c r="E16" s="7" t="s">
        <v>202</v>
      </c>
      <c r="F16" s="7" t="s">
        <v>118</v>
      </c>
      <c r="G16" s="15" t="s">
        <v>60</v>
      </c>
      <c r="H16" s="15" t="s">
        <v>137</v>
      </c>
      <c r="I16" s="15" t="s">
        <v>61</v>
      </c>
      <c r="J16" s="8"/>
      <c r="K16" s="8" t="str">
        <f>"140,0"</f>
        <v>140,0</v>
      </c>
      <c r="L16" s="8" t="str">
        <f>"99,8480"</f>
        <v>99,8480</v>
      </c>
      <c r="M16" s="7" t="s">
        <v>176</v>
      </c>
    </row>
    <row r="17" spans="1:13">
      <c r="B17" s="5" t="s">
        <v>73</v>
      </c>
    </row>
    <row r="18" spans="1:13" ht="16">
      <c r="A18" s="57" t="s">
        <v>138</v>
      </c>
      <c r="B18" s="57"/>
      <c r="C18" s="58"/>
      <c r="D18" s="58"/>
      <c r="E18" s="58"/>
      <c r="F18" s="58"/>
      <c r="G18" s="58"/>
      <c r="H18" s="58"/>
      <c r="I18" s="58"/>
      <c r="J18" s="58"/>
    </row>
    <row r="19" spans="1:13">
      <c r="A19" s="8" t="s">
        <v>72</v>
      </c>
      <c r="B19" s="7" t="s">
        <v>139</v>
      </c>
      <c r="C19" s="7" t="s">
        <v>186</v>
      </c>
      <c r="D19" s="7" t="s">
        <v>140</v>
      </c>
      <c r="E19" s="7" t="s">
        <v>206</v>
      </c>
      <c r="F19" s="7" t="s">
        <v>87</v>
      </c>
      <c r="G19" s="15" t="s">
        <v>27</v>
      </c>
      <c r="H19" s="15" t="s">
        <v>141</v>
      </c>
      <c r="I19" s="15" t="s">
        <v>137</v>
      </c>
      <c r="J19" s="8"/>
      <c r="K19" s="8" t="str">
        <f>"135,0"</f>
        <v>135,0</v>
      </c>
      <c r="L19" s="8" t="str">
        <f>"90,6390"</f>
        <v>90,6390</v>
      </c>
      <c r="M19" s="28" t="s">
        <v>179</v>
      </c>
    </row>
    <row r="20" spans="1:13">
      <c r="B20" s="5" t="s">
        <v>73</v>
      </c>
    </row>
    <row r="21" spans="1:13" ht="16">
      <c r="A21" s="57" t="s">
        <v>33</v>
      </c>
      <c r="B21" s="57"/>
      <c r="C21" s="58"/>
      <c r="D21" s="58"/>
      <c r="E21" s="58"/>
      <c r="F21" s="58"/>
      <c r="G21" s="58"/>
      <c r="H21" s="58"/>
      <c r="I21" s="58"/>
      <c r="J21" s="58"/>
    </row>
    <row r="22" spans="1:13">
      <c r="A22" s="17" t="s">
        <v>72</v>
      </c>
      <c r="B22" s="16" t="s">
        <v>142</v>
      </c>
      <c r="C22" s="16" t="s">
        <v>143</v>
      </c>
      <c r="D22" s="16" t="s">
        <v>144</v>
      </c>
      <c r="E22" s="16" t="s">
        <v>203</v>
      </c>
      <c r="F22" s="16" t="s">
        <v>14</v>
      </c>
      <c r="G22" s="22" t="s">
        <v>61</v>
      </c>
      <c r="H22" s="22" t="s">
        <v>145</v>
      </c>
      <c r="I22" s="23" t="s">
        <v>50</v>
      </c>
      <c r="J22" s="17"/>
      <c r="K22" s="17" t="str">
        <f>"152,5"</f>
        <v>152,5</v>
      </c>
      <c r="L22" s="17" t="str">
        <f>"99,4147"</f>
        <v>99,4147</v>
      </c>
      <c r="M22" s="29" t="s">
        <v>177</v>
      </c>
    </row>
    <row r="23" spans="1:13">
      <c r="A23" s="21" t="s">
        <v>113</v>
      </c>
      <c r="B23" s="20" t="s">
        <v>146</v>
      </c>
      <c r="C23" s="20" t="s">
        <v>147</v>
      </c>
      <c r="D23" s="20" t="s">
        <v>148</v>
      </c>
      <c r="E23" s="20" t="s">
        <v>203</v>
      </c>
      <c r="F23" s="20" t="s">
        <v>87</v>
      </c>
      <c r="G23" s="26" t="s">
        <v>149</v>
      </c>
      <c r="H23" s="26" t="s">
        <v>145</v>
      </c>
      <c r="I23" s="27" t="s">
        <v>50</v>
      </c>
      <c r="J23" s="21"/>
      <c r="K23" s="21" t="str">
        <f>"152,5"</f>
        <v>152,5</v>
      </c>
      <c r="L23" s="21" t="str">
        <f>"98,4998"</f>
        <v>98,4998</v>
      </c>
      <c r="M23" s="31"/>
    </row>
    <row r="24" spans="1:13">
      <c r="B24" s="5" t="s">
        <v>73</v>
      </c>
    </row>
  </sheetData>
  <mergeCells count="17">
    <mergeCell ref="A21:J21"/>
    <mergeCell ref="A5:J5"/>
    <mergeCell ref="A8:J8"/>
    <mergeCell ref="A11:J11"/>
    <mergeCell ref="A15:J15"/>
    <mergeCell ref="A18:J18"/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27"/>
  <sheetViews>
    <sheetView workbookViewId="0">
      <selection sqref="A1:M2"/>
    </sheetView>
  </sheetViews>
  <sheetFormatPr baseColWidth="10" defaultColWidth="9.1640625" defaultRowHeight="13"/>
  <cols>
    <col min="1" max="1" width="7.33203125" style="5" bestFit="1" customWidth="1"/>
    <col min="2" max="2" width="21.33203125" style="5" customWidth="1"/>
    <col min="3" max="3" width="28.6640625" style="5" bestFit="1" customWidth="1"/>
    <col min="4" max="4" width="21.5" style="5" bestFit="1" customWidth="1"/>
    <col min="5" max="5" width="10.5" style="5" bestFit="1" customWidth="1"/>
    <col min="6" max="6" width="29.832031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6640625" style="6" bestFit="1" customWidth="1"/>
    <col min="13" max="13" width="19.83203125" style="5" customWidth="1"/>
    <col min="14" max="16384" width="9.1640625" style="3"/>
  </cols>
  <sheetData>
    <row r="1" spans="1:13" s="2" customFormat="1" ht="29" customHeight="1">
      <c r="A1" s="40" t="s">
        <v>195</v>
      </c>
      <c r="B1" s="41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2" customFormat="1" ht="62" customHeight="1" thickBot="1">
      <c r="A2" s="44"/>
      <c r="B2" s="45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1" customFormat="1" ht="12.75" customHeight="1">
      <c r="A3" s="48" t="s">
        <v>199</v>
      </c>
      <c r="B3" s="53" t="s">
        <v>0</v>
      </c>
      <c r="C3" s="50" t="s">
        <v>200</v>
      </c>
      <c r="D3" s="50" t="s">
        <v>6</v>
      </c>
      <c r="E3" s="36" t="s">
        <v>201</v>
      </c>
      <c r="F3" s="36" t="s">
        <v>5</v>
      </c>
      <c r="G3" s="36" t="s">
        <v>8</v>
      </c>
      <c r="H3" s="36"/>
      <c r="I3" s="36"/>
      <c r="J3" s="36"/>
      <c r="K3" s="36" t="s">
        <v>112</v>
      </c>
      <c r="L3" s="36" t="s">
        <v>3</v>
      </c>
      <c r="M3" s="51" t="s">
        <v>2</v>
      </c>
    </row>
    <row r="4" spans="1:13" s="1" customFormat="1" ht="21" customHeight="1" thickBot="1">
      <c r="A4" s="49"/>
      <c r="B4" s="54"/>
      <c r="C4" s="37"/>
      <c r="D4" s="37"/>
      <c r="E4" s="37"/>
      <c r="F4" s="37"/>
      <c r="G4" s="4">
        <v>1</v>
      </c>
      <c r="H4" s="4">
        <v>2</v>
      </c>
      <c r="I4" s="4">
        <v>3</v>
      </c>
      <c r="J4" s="4" t="s">
        <v>4</v>
      </c>
      <c r="K4" s="37"/>
      <c r="L4" s="37"/>
      <c r="M4" s="52"/>
    </row>
    <row r="5" spans="1:13" ht="16">
      <c r="A5" s="55" t="s">
        <v>33</v>
      </c>
      <c r="B5" s="55"/>
      <c r="C5" s="56"/>
      <c r="D5" s="56"/>
      <c r="E5" s="56"/>
      <c r="F5" s="56"/>
      <c r="G5" s="56"/>
      <c r="H5" s="56"/>
      <c r="I5" s="56"/>
      <c r="J5" s="56"/>
    </row>
    <row r="6" spans="1:13">
      <c r="A6" s="17" t="s">
        <v>72</v>
      </c>
      <c r="B6" s="16" t="s">
        <v>85</v>
      </c>
      <c r="C6" s="16" t="s">
        <v>187</v>
      </c>
      <c r="D6" s="16" t="s">
        <v>86</v>
      </c>
      <c r="E6" s="16" t="s">
        <v>206</v>
      </c>
      <c r="F6" s="16" t="s">
        <v>87</v>
      </c>
      <c r="G6" s="22" t="s">
        <v>50</v>
      </c>
      <c r="H6" s="22" t="s">
        <v>51</v>
      </c>
      <c r="I6" s="23" t="s">
        <v>88</v>
      </c>
      <c r="J6" s="17"/>
      <c r="K6" s="17" t="str">
        <f>"165,0"</f>
        <v>165,0</v>
      </c>
      <c r="L6" s="17" t="str">
        <f>"105,9960"</f>
        <v>105,9960</v>
      </c>
      <c r="M6" s="29" t="s">
        <v>180</v>
      </c>
    </row>
    <row r="7" spans="1:13">
      <c r="A7" s="19" t="s">
        <v>72</v>
      </c>
      <c r="B7" s="18" t="s">
        <v>89</v>
      </c>
      <c r="C7" s="18" t="s">
        <v>90</v>
      </c>
      <c r="D7" s="18" t="s">
        <v>36</v>
      </c>
      <c r="E7" s="18" t="s">
        <v>203</v>
      </c>
      <c r="F7" s="18" t="s">
        <v>87</v>
      </c>
      <c r="G7" s="24" t="s">
        <v>91</v>
      </c>
      <c r="H7" s="24" t="s">
        <v>92</v>
      </c>
      <c r="I7" s="25" t="s">
        <v>93</v>
      </c>
      <c r="J7" s="19"/>
      <c r="K7" s="19" t="str">
        <f>"182,5"</f>
        <v>182,5</v>
      </c>
      <c r="L7" s="19" t="str">
        <f>"117,3840"</f>
        <v>117,3840</v>
      </c>
      <c r="M7" s="30"/>
    </row>
    <row r="8" spans="1:13">
      <c r="A8" s="19" t="s">
        <v>113</v>
      </c>
      <c r="B8" s="18" t="s">
        <v>94</v>
      </c>
      <c r="C8" s="18" t="s">
        <v>95</v>
      </c>
      <c r="D8" s="18" t="s">
        <v>86</v>
      </c>
      <c r="E8" s="18" t="s">
        <v>203</v>
      </c>
      <c r="F8" s="18" t="s">
        <v>14</v>
      </c>
      <c r="G8" s="24" t="s">
        <v>88</v>
      </c>
      <c r="H8" s="24" t="s">
        <v>92</v>
      </c>
      <c r="I8" s="25" t="s">
        <v>93</v>
      </c>
      <c r="J8" s="19"/>
      <c r="K8" s="19" t="str">
        <f>"182,5"</f>
        <v>182,5</v>
      </c>
      <c r="L8" s="19" t="str">
        <f>"117,2380"</f>
        <v>117,2380</v>
      </c>
      <c r="M8" s="30" t="s">
        <v>181</v>
      </c>
    </row>
    <row r="9" spans="1:13">
      <c r="A9" s="21" t="s">
        <v>72</v>
      </c>
      <c r="B9" s="20" t="s">
        <v>96</v>
      </c>
      <c r="C9" s="20" t="s">
        <v>188</v>
      </c>
      <c r="D9" s="20" t="s">
        <v>97</v>
      </c>
      <c r="E9" s="20" t="s">
        <v>205</v>
      </c>
      <c r="F9" s="20" t="s">
        <v>87</v>
      </c>
      <c r="G9" s="26" t="s">
        <v>50</v>
      </c>
      <c r="H9" s="27" t="s">
        <v>51</v>
      </c>
      <c r="I9" s="27" t="s">
        <v>51</v>
      </c>
      <c r="J9" s="21"/>
      <c r="K9" s="21" t="str">
        <f>"155,0"</f>
        <v>155,0</v>
      </c>
      <c r="L9" s="21" t="str">
        <f>"107,0379"</f>
        <v>107,0379</v>
      </c>
      <c r="M9" s="31"/>
    </row>
    <row r="10" spans="1:13">
      <c r="B10" s="5" t="s">
        <v>73</v>
      </c>
    </row>
    <row r="11" spans="1:13" ht="16">
      <c r="A11" s="57" t="s">
        <v>44</v>
      </c>
      <c r="B11" s="57"/>
      <c r="C11" s="58"/>
      <c r="D11" s="58"/>
      <c r="E11" s="58"/>
      <c r="F11" s="58"/>
      <c r="G11" s="58"/>
      <c r="H11" s="58"/>
      <c r="I11" s="58"/>
      <c r="J11" s="58"/>
    </row>
    <row r="12" spans="1:13">
      <c r="A12" s="17" t="s">
        <v>72</v>
      </c>
      <c r="B12" s="16" t="s">
        <v>98</v>
      </c>
      <c r="C12" s="16" t="s">
        <v>99</v>
      </c>
      <c r="D12" s="16" t="s">
        <v>100</v>
      </c>
      <c r="E12" s="16" t="s">
        <v>203</v>
      </c>
      <c r="F12" s="16" t="s">
        <v>101</v>
      </c>
      <c r="G12" s="22" t="s">
        <v>31</v>
      </c>
      <c r="H12" s="22" t="s">
        <v>32</v>
      </c>
      <c r="I12" s="23" t="s">
        <v>88</v>
      </c>
      <c r="J12" s="17"/>
      <c r="K12" s="17" t="str">
        <f>"170,0"</f>
        <v>170,0</v>
      </c>
      <c r="L12" s="17" t="str">
        <f>"104,1930"</f>
        <v>104,1930</v>
      </c>
      <c r="M12" s="29"/>
    </row>
    <row r="13" spans="1:13">
      <c r="A13" s="21" t="s">
        <v>72</v>
      </c>
      <c r="B13" s="20" t="s">
        <v>102</v>
      </c>
      <c r="C13" s="20" t="s">
        <v>189</v>
      </c>
      <c r="D13" s="20" t="s">
        <v>103</v>
      </c>
      <c r="E13" s="20" t="s">
        <v>204</v>
      </c>
      <c r="F13" s="20" t="s">
        <v>14</v>
      </c>
      <c r="G13" s="27" t="s">
        <v>88</v>
      </c>
      <c r="H13" s="26" t="s">
        <v>88</v>
      </c>
      <c r="I13" s="27" t="s">
        <v>58</v>
      </c>
      <c r="J13" s="21"/>
      <c r="K13" s="21" t="str">
        <f>"175,0"</f>
        <v>175,0</v>
      </c>
      <c r="L13" s="21" t="str">
        <f>"107,4325"</f>
        <v>107,4325</v>
      </c>
      <c r="M13" s="31"/>
    </row>
    <row r="14" spans="1:13">
      <c r="B14" s="5" t="s">
        <v>73</v>
      </c>
    </row>
    <row r="15" spans="1:13" ht="16">
      <c r="A15" s="57" t="s">
        <v>54</v>
      </c>
      <c r="B15" s="57"/>
      <c r="C15" s="58"/>
      <c r="D15" s="58"/>
      <c r="E15" s="58"/>
      <c r="F15" s="58"/>
      <c r="G15" s="58"/>
      <c r="H15" s="58"/>
      <c r="I15" s="58"/>
      <c r="J15" s="58"/>
    </row>
    <row r="16" spans="1:13">
      <c r="A16" s="8" t="s">
        <v>72</v>
      </c>
      <c r="B16" s="7" t="s">
        <v>104</v>
      </c>
      <c r="C16" s="7" t="s">
        <v>105</v>
      </c>
      <c r="D16" s="7" t="s">
        <v>106</v>
      </c>
      <c r="E16" s="7" t="s">
        <v>203</v>
      </c>
      <c r="F16" s="7" t="s">
        <v>87</v>
      </c>
      <c r="G16" s="15" t="s">
        <v>62</v>
      </c>
      <c r="H16" s="14" t="s">
        <v>77</v>
      </c>
      <c r="I16" s="8"/>
      <c r="J16" s="8"/>
      <c r="K16" s="8" t="str">
        <f>"210,0"</f>
        <v>210,0</v>
      </c>
      <c r="L16" s="8" t="str">
        <f>"124,9920"</f>
        <v>124,9920</v>
      </c>
      <c r="M16" s="28"/>
    </row>
    <row r="17" spans="2:6">
      <c r="B17" s="5" t="s">
        <v>73</v>
      </c>
    </row>
    <row r="18" spans="2:6">
      <c r="B18" s="5" t="s">
        <v>73</v>
      </c>
    </row>
    <row r="19" spans="2:6">
      <c r="B19" s="5" t="s">
        <v>73</v>
      </c>
    </row>
    <row r="20" spans="2:6" ht="18">
      <c r="B20" s="9" t="s">
        <v>65</v>
      </c>
      <c r="C20" s="9"/>
    </row>
    <row r="21" spans="2:6" ht="16">
      <c r="B21" s="10" t="s">
        <v>66</v>
      </c>
      <c r="C21" s="10"/>
      <c r="F21" s="3"/>
    </row>
    <row r="22" spans="2:6" ht="14">
      <c r="B22" s="11"/>
      <c r="C22" s="12" t="s">
        <v>70</v>
      </c>
      <c r="F22" s="3"/>
    </row>
    <row r="23" spans="2:6" ht="14">
      <c r="B23" s="13" t="s">
        <v>67</v>
      </c>
      <c r="C23" s="13" t="s">
        <v>68</v>
      </c>
      <c r="D23" s="13" t="s">
        <v>198</v>
      </c>
      <c r="E23" s="13" t="s">
        <v>107</v>
      </c>
      <c r="F23" s="13" t="s">
        <v>69</v>
      </c>
    </row>
    <row r="24" spans="2:6">
      <c r="B24" s="5" t="s">
        <v>104</v>
      </c>
      <c r="C24" s="5" t="s">
        <v>70</v>
      </c>
      <c r="D24" s="6" t="s">
        <v>71</v>
      </c>
      <c r="E24" s="6" t="s">
        <v>62</v>
      </c>
      <c r="F24" s="6" t="s">
        <v>109</v>
      </c>
    </row>
    <row r="25" spans="2:6">
      <c r="B25" s="5" t="s">
        <v>89</v>
      </c>
      <c r="C25" s="5" t="s">
        <v>70</v>
      </c>
      <c r="D25" s="6" t="s">
        <v>108</v>
      </c>
      <c r="E25" s="6" t="s">
        <v>92</v>
      </c>
      <c r="F25" s="6" t="s">
        <v>110</v>
      </c>
    </row>
    <row r="26" spans="2:6">
      <c r="B26" s="5" t="s">
        <v>94</v>
      </c>
      <c r="C26" s="5" t="s">
        <v>70</v>
      </c>
      <c r="D26" s="6" t="s">
        <v>108</v>
      </c>
      <c r="E26" s="6" t="s">
        <v>92</v>
      </c>
      <c r="F26" s="6" t="s">
        <v>111</v>
      </c>
    </row>
    <row r="27" spans="2:6">
      <c r="B27" s="5" t="s">
        <v>73</v>
      </c>
    </row>
  </sheetData>
  <mergeCells count="14">
    <mergeCell ref="A11:J11"/>
    <mergeCell ref="A15:J15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7"/>
  <sheetViews>
    <sheetView workbookViewId="0">
      <selection sqref="A1:M2"/>
    </sheetView>
  </sheetViews>
  <sheetFormatPr baseColWidth="10" defaultColWidth="9.1640625" defaultRowHeight="13"/>
  <cols>
    <col min="1" max="1" width="7.33203125" style="5" bestFit="1" customWidth="1"/>
    <col min="2" max="2" width="17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6640625" style="6" bestFit="1" customWidth="1"/>
    <col min="13" max="13" width="18.1640625" style="5" customWidth="1"/>
    <col min="14" max="16384" width="9.1640625" style="3"/>
  </cols>
  <sheetData>
    <row r="1" spans="1:13" s="2" customFormat="1" ht="29" customHeight="1">
      <c r="A1" s="40" t="s">
        <v>196</v>
      </c>
      <c r="B1" s="41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2" customFormat="1" ht="62" customHeight="1" thickBot="1">
      <c r="A2" s="44"/>
      <c r="B2" s="45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1" customFormat="1" ht="12.75" customHeight="1">
      <c r="A3" s="48" t="s">
        <v>199</v>
      </c>
      <c r="B3" s="53" t="s">
        <v>0</v>
      </c>
      <c r="C3" s="50" t="s">
        <v>200</v>
      </c>
      <c r="D3" s="50" t="s">
        <v>6</v>
      </c>
      <c r="E3" s="36" t="s">
        <v>201</v>
      </c>
      <c r="F3" s="36" t="s">
        <v>5</v>
      </c>
      <c r="G3" s="36" t="s">
        <v>8</v>
      </c>
      <c r="H3" s="36"/>
      <c r="I3" s="36"/>
      <c r="J3" s="36"/>
      <c r="K3" s="36" t="s">
        <v>112</v>
      </c>
      <c r="L3" s="36" t="s">
        <v>3</v>
      </c>
      <c r="M3" s="51" t="s">
        <v>2</v>
      </c>
    </row>
    <row r="4" spans="1:13" s="1" customFormat="1" ht="21" customHeight="1" thickBot="1">
      <c r="A4" s="49"/>
      <c r="B4" s="54"/>
      <c r="C4" s="37"/>
      <c r="D4" s="37"/>
      <c r="E4" s="37"/>
      <c r="F4" s="37"/>
      <c r="G4" s="4">
        <v>1</v>
      </c>
      <c r="H4" s="4">
        <v>2</v>
      </c>
      <c r="I4" s="4">
        <v>3</v>
      </c>
      <c r="J4" s="4" t="s">
        <v>4</v>
      </c>
      <c r="K4" s="37"/>
      <c r="L4" s="37"/>
      <c r="M4" s="52"/>
    </row>
    <row r="5" spans="1:13" ht="16">
      <c r="A5" s="55" t="s">
        <v>44</v>
      </c>
      <c r="B5" s="55"/>
      <c r="C5" s="56"/>
      <c r="D5" s="56"/>
      <c r="E5" s="56"/>
      <c r="F5" s="56"/>
      <c r="G5" s="56"/>
      <c r="H5" s="56"/>
      <c r="I5" s="56"/>
      <c r="J5" s="56"/>
    </row>
    <row r="6" spans="1:13">
      <c r="A6" s="8" t="s">
        <v>72</v>
      </c>
      <c r="B6" s="7" t="s">
        <v>172</v>
      </c>
      <c r="C6" s="7" t="s">
        <v>173</v>
      </c>
      <c r="D6" s="7" t="s">
        <v>174</v>
      </c>
      <c r="E6" s="7" t="s">
        <v>203</v>
      </c>
      <c r="F6" s="7" t="s">
        <v>87</v>
      </c>
      <c r="G6" s="15" t="s">
        <v>166</v>
      </c>
      <c r="H6" s="14" t="s">
        <v>175</v>
      </c>
      <c r="I6" s="14" t="s">
        <v>175</v>
      </c>
      <c r="J6" s="8"/>
      <c r="K6" s="8" t="str">
        <f>"190,0"</f>
        <v>190,0</v>
      </c>
      <c r="L6" s="8" t="str">
        <f>"112,1380"</f>
        <v>112,1380</v>
      </c>
      <c r="M6" s="28"/>
    </row>
    <row r="7" spans="1:13">
      <c r="B7" s="5" t="s">
        <v>73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6"/>
  <sheetViews>
    <sheetView workbookViewId="0">
      <selection sqref="A1:M2"/>
    </sheetView>
  </sheetViews>
  <sheetFormatPr baseColWidth="10" defaultColWidth="9.1640625" defaultRowHeight="13"/>
  <cols>
    <col min="1" max="1" width="7.33203125" style="5" bestFit="1" customWidth="1"/>
    <col min="2" max="2" width="17.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5" style="5" bestFit="1" customWidth="1"/>
    <col min="7" max="10" width="5.5" style="6" customWidth="1"/>
    <col min="11" max="11" width="10.5" style="6" bestFit="1" customWidth="1"/>
    <col min="12" max="12" width="8.6640625" style="6" bestFit="1" customWidth="1"/>
    <col min="13" max="13" width="18.33203125" style="5" customWidth="1"/>
    <col min="14" max="16384" width="9.1640625" style="3"/>
  </cols>
  <sheetData>
    <row r="1" spans="1:13" s="2" customFormat="1" ht="29" customHeight="1">
      <c r="A1" s="40" t="s">
        <v>196</v>
      </c>
      <c r="B1" s="41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2" customFormat="1" ht="62" customHeight="1" thickBot="1">
      <c r="A2" s="44"/>
      <c r="B2" s="45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1" customFormat="1" ht="12.75" customHeight="1">
      <c r="A3" s="48" t="s">
        <v>199</v>
      </c>
      <c r="B3" s="53" t="s">
        <v>0</v>
      </c>
      <c r="C3" s="50" t="s">
        <v>200</v>
      </c>
      <c r="D3" s="50" t="s">
        <v>6</v>
      </c>
      <c r="E3" s="36" t="s">
        <v>201</v>
      </c>
      <c r="F3" s="36" t="s">
        <v>5</v>
      </c>
      <c r="G3" s="36" t="s">
        <v>8</v>
      </c>
      <c r="H3" s="36"/>
      <c r="I3" s="36"/>
      <c r="J3" s="36"/>
      <c r="K3" s="36" t="s">
        <v>112</v>
      </c>
      <c r="L3" s="36" t="s">
        <v>3</v>
      </c>
      <c r="M3" s="51" t="s">
        <v>2</v>
      </c>
    </row>
    <row r="4" spans="1:13" s="1" customFormat="1" ht="21" customHeight="1" thickBot="1">
      <c r="A4" s="49"/>
      <c r="B4" s="54"/>
      <c r="C4" s="37"/>
      <c r="D4" s="37"/>
      <c r="E4" s="37"/>
      <c r="F4" s="37"/>
      <c r="G4" s="4">
        <v>1</v>
      </c>
      <c r="H4" s="4">
        <v>2</v>
      </c>
      <c r="I4" s="4">
        <v>3</v>
      </c>
      <c r="J4" s="4" t="s">
        <v>4</v>
      </c>
      <c r="K4" s="37"/>
      <c r="L4" s="37"/>
      <c r="M4" s="52"/>
    </row>
    <row r="5" spans="1:13" ht="16">
      <c r="A5" s="55" t="s">
        <v>22</v>
      </c>
      <c r="B5" s="55"/>
      <c r="C5" s="56"/>
      <c r="D5" s="56"/>
      <c r="E5" s="56"/>
      <c r="F5" s="56"/>
      <c r="G5" s="56"/>
      <c r="H5" s="56"/>
      <c r="I5" s="56"/>
      <c r="J5" s="56"/>
    </row>
    <row r="6" spans="1:13">
      <c r="A6" s="8" t="s">
        <v>72</v>
      </c>
      <c r="B6" s="7" t="s">
        <v>169</v>
      </c>
      <c r="C6" s="7" t="s">
        <v>170</v>
      </c>
      <c r="D6" s="7" t="s">
        <v>171</v>
      </c>
      <c r="E6" s="7" t="s">
        <v>203</v>
      </c>
      <c r="F6" s="7" t="s">
        <v>87</v>
      </c>
      <c r="G6" s="14" t="s">
        <v>166</v>
      </c>
      <c r="H6" s="15" t="s">
        <v>166</v>
      </c>
      <c r="I6" s="14" t="s">
        <v>39</v>
      </c>
      <c r="J6" s="8"/>
      <c r="K6" s="8" t="str">
        <f>"190,0"</f>
        <v>190,0</v>
      </c>
      <c r="L6" s="8" t="str">
        <f>"134,5010"</f>
        <v>134,5010</v>
      </c>
      <c r="M6" s="28"/>
    </row>
    <row r="7" spans="1:13">
      <c r="B7" s="5" t="s">
        <v>73</v>
      </c>
    </row>
    <row r="15" spans="1:13">
      <c r="B15" s="5" t="s">
        <v>73</v>
      </c>
    </row>
    <row r="16" spans="1:13">
      <c r="B16" s="5" t="s">
        <v>73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8"/>
  <sheetViews>
    <sheetView workbookViewId="0">
      <selection sqref="A1:M2"/>
    </sheetView>
  </sheetViews>
  <sheetFormatPr baseColWidth="10" defaultColWidth="9.1640625" defaultRowHeight="13"/>
  <cols>
    <col min="1" max="1" width="7.33203125" style="5" bestFit="1" customWidth="1"/>
    <col min="2" max="2" width="17.6640625" style="5" bestFit="1" customWidth="1"/>
    <col min="3" max="3" width="26.5" style="5" bestFit="1" customWidth="1"/>
    <col min="4" max="4" width="21.5" style="5" bestFit="1" customWidth="1"/>
    <col min="5" max="5" width="10.5" style="5" bestFit="1" customWidth="1"/>
    <col min="6" max="6" width="26.832031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6640625" style="6" bestFit="1" customWidth="1"/>
    <col min="13" max="13" width="17.33203125" style="5" customWidth="1"/>
    <col min="14" max="16384" width="9.1640625" style="3"/>
  </cols>
  <sheetData>
    <row r="1" spans="1:13" s="2" customFormat="1" ht="29" customHeight="1">
      <c r="A1" s="40" t="s">
        <v>196</v>
      </c>
      <c r="B1" s="41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2" customFormat="1" ht="62" customHeight="1" thickBot="1">
      <c r="A2" s="44"/>
      <c r="B2" s="45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1" customFormat="1" ht="12.75" customHeight="1">
      <c r="A3" s="48" t="s">
        <v>199</v>
      </c>
      <c r="B3" s="53" t="s">
        <v>0</v>
      </c>
      <c r="C3" s="50" t="s">
        <v>200</v>
      </c>
      <c r="D3" s="50" t="s">
        <v>6</v>
      </c>
      <c r="E3" s="36" t="s">
        <v>201</v>
      </c>
      <c r="F3" s="36" t="s">
        <v>5</v>
      </c>
      <c r="G3" s="36" t="s">
        <v>9</v>
      </c>
      <c r="H3" s="36"/>
      <c r="I3" s="36"/>
      <c r="J3" s="36"/>
      <c r="K3" s="36" t="s">
        <v>112</v>
      </c>
      <c r="L3" s="36" t="s">
        <v>3</v>
      </c>
      <c r="M3" s="51" t="s">
        <v>2</v>
      </c>
    </row>
    <row r="4" spans="1:13" s="1" customFormat="1" ht="21" customHeight="1" thickBot="1">
      <c r="A4" s="49"/>
      <c r="B4" s="54"/>
      <c r="C4" s="37"/>
      <c r="D4" s="37"/>
      <c r="E4" s="37"/>
      <c r="F4" s="37"/>
      <c r="G4" s="4">
        <v>1</v>
      </c>
      <c r="H4" s="4">
        <v>2</v>
      </c>
      <c r="I4" s="4">
        <v>3</v>
      </c>
      <c r="J4" s="4" t="s">
        <v>4</v>
      </c>
      <c r="K4" s="37"/>
      <c r="L4" s="37"/>
      <c r="M4" s="52"/>
    </row>
    <row r="5" spans="1:13" ht="16">
      <c r="A5" s="55" t="s">
        <v>138</v>
      </c>
      <c r="B5" s="55"/>
      <c r="C5" s="56"/>
      <c r="D5" s="56"/>
      <c r="E5" s="56"/>
      <c r="F5" s="56"/>
      <c r="G5" s="56"/>
      <c r="H5" s="56"/>
      <c r="I5" s="56"/>
      <c r="J5" s="56"/>
    </row>
    <row r="6" spans="1:13">
      <c r="A6" s="8" t="s">
        <v>72</v>
      </c>
      <c r="B6" s="7" t="s">
        <v>163</v>
      </c>
      <c r="C6" s="7" t="s">
        <v>164</v>
      </c>
      <c r="D6" s="7" t="s">
        <v>165</v>
      </c>
      <c r="E6" s="7" t="s">
        <v>202</v>
      </c>
      <c r="F6" s="7" t="s">
        <v>14</v>
      </c>
      <c r="G6" s="15" t="s">
        <v>88</v>
      </c>
      <c r="H6" s="14" t="s">
        <v>166</v>
      </c>
      <c r="I6" s="14" t="s">
        <v>166</v>
      </c>
      <c r="J6" s="8"/>
      <c r="K6" s="8" t="str">
        <f>"175,0"</f>
        <v>175,0</v>
      </c>
      <c r="L6" s="8" t="str">
        <f>"118,3700"</f>
        <v>118,3700</v>
      </c>
      <c r="M6" s="28" t="s">
        <v>177</v>
      </c>
    </row>
    <row r="7" spans="1:13">
      <c r="B7" s="5" t="s">
        <v>73</v>
      </c>
    </row>
    <row r="8" spans="1:13" ht="16">
      <c r="A8" s="57" t="s">
        <v>44</v>
      </c>
      <c r="B8" s="57"/>
      <c r="C8" s="58"/>
      <c r="D8" s="58"/>
      <c r="E8" s="58"/>
      <c r="F8" s="58"/>
      <c r="G8" s="58"/>
      <c r="H8" s="58"/>
      <c r="I8" s="58"/>
      <c r="J8" s="58"/>
    </row>
    <row r="9" spans="1:13">
      <c r="A9" s="8" t="s">
        <v>72</v>
      </c>
      <c r="B9" s="7" t="s">
        <v>167</v>
      </c>
      <c r="C9" s="7" t="s">
        <v>168</v>
      </c>
      <c r="D9" s="7" t="s">
        <v>103</v>
      </c>
      <c r="E9" s="7" t="s">
        <v>202</v>
      </c>
      <c r="F9" s="7" t="s">
        <v>87</v>
      </c>
      <c r="G9" s="15" t="s">
        <v>62</v>
      </c>
      <c r="H9" s="15" t="s">
        <v>63</v>
      </c>
      <c r="I9" s="14" t="s">
        <v>64</v>
      </c>
      <c r="J9" s="8"/>
      <c r="K9" s="8" t="str">
        <f>"225,0"</f>
        <v>225,0</v>
      </c>
      <c r="L9" s="8" t="str">
        <f>"138,1275"</f>
        <v>138,1275</v>
      </c>
      <c r="M9" s="28"/>
    </row>
    <row r="10" spans="1:13">
      <c r="B10" s="5" t="s">
        <v>73</v>
      </c>
    </row>
    <row r="18" spans="2:2">
      <c r="B18" s="5" t="s">
        <v>73</v>
      </c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5"/>
  <sheetViews>
    <sheetView tabSelected="1" workbookViewId="0">
      <selection sqref="A1:M2"/>
    </sheetView>
  </sheetViews>
  <sheetFormatPr baseColWidth="10" defaultColWidth="9.1640625" defaultRowHeight="13"/>
  <cols>
    <col min="1" max="1" width="7.33203125" style="5" bestFit="1" customWidth="1"/>
    <col min="2" max="2" width="16.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6.832031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6640625" style="6" bestFit="1" customWidth="1"/>
    <col min="13" max="13" width="17.33203125" style="5" customWidth="1"/>
    <col min="14" max="16384" width="9.1640625" style="3"/>
  </cols>
  <sheetData>
    <row r="1" spans="1:13" s="2" customFormat="1" ht="29" customHeight="1">
      <c r="A1" s="40" t="s">
        <v>197</v>
      </c>
      <c r="B1" s="41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2" customFormat="1" ht="62" customHeight="1" thickBot="1">
      <c r="A2" s="44"/>
      <c r="B2" s="45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1" customFormat="1" ht="12.75" customHeight="1">
      <c r="A3" s="48" t="s">
        <v>199</v>
      </c>
      <c r="B3" s="53" t="s">
        <v>0</v>
      </c>
      <c r="C3" s="50" t="s">
        <v>200</v>
      </c>
      <c r="D3" s="50" t="s">
        <v>6</v>
      </c>
      <c r="E3" s="36" t="s">
        <v>201</v>
      </c>
      <c r="F3" s="36" t="s">
        <v>5</v>
      </c>
      <c r="G3" s="36" t="s">
        <v>9</v>
      </c>
      <c r="H3" s="36"/>
      <c r="I3" s="36"/>
      <c r="J3" s="36"/>
      <c r="K3" s="36" t="s">
        <v>112</v>
      </c>
      <c r="L3" s="36" t="s">
        <v>3</v>
      </c>
      <c r="M3" s="51" t="s">
        <v>2</v>
      </c>
    </row>
    <row r="4" spans="1:13" s="1" customFormat="1" ht="21" customHeight="1" thickBot="1">
      <c r="A4" s="49"/>
      <c r="B4" s="54"/>
      <c r="C4" s="37"/>
      <c r="D4" s="37"/>
      <c r="E4" s="37"/>
      <c r="F4" s="37"/>
      <c r="G4" s="4">
        <v>1</v>
      </c>
      <c r="H4" s="4">
        <v>2</v>
      </c>
      <c r="I4" s="4">
        <v>3</v>
      </c>
      <c r="J4" s="4" t="s">
        <v>4</v>
      </c>
      <c r="K4" s="37"/>
      <c r="L4" s="37"/>
      <c r="M4" s="52"/>
    </row>
    <row r="5" spans="1:13" ht="16">
      <c r="A5" s="55" t="s">
        <v>33</v>
      </c>
      <c r="B5" s="55"/>
      <c r="C5" s="56"/>
      <c r="D5" s="56"/>
      <c r="E5" s="56"/>
      <c r="F5" s="56"/>
      <c r="G5" s="56"/>
      <c r="H5" s="56"/>
      <c r="I5" s="56"/>
      <c r="J5" s="56"/>
    </row>
    <row r="6" spans="1:13">
      <c r="A6" s="17" t="s">
        <v>72</v>
      </c>
      <c r="B6" s="16" t="s">
        <v>150</v>
      </c>
      <c r="C6" s="16" t="s">
        <v>151</v>
      </c>
      <c r="D6" s="16" t="s">
        <v>152</v>
      </c>
      <c r="E6" s="16" t="s">
        <v>202</v>
      </c>
      <c r="F6" s="16" t="s">
        <v>14</v>
      </c>
      <c r="G6" s="23" t="s">
        <v>31</v>
      </c>
      <c r="H6" s="22" t="s">
        <v>31</v>
      </c>
      <c r="I6" s="22" t="s">
        <v>32</v>
      </c>
      <c r="J6" s="17"/>
      <c r="K6" s="17" t="str">
        <f>"170,0"</f>
        <v>170,0</v>
      </c>
      <c r="L6" s="17" t="str">
        <f>"112,7610"</f>
        <v>112,7610</v>
      </c>
      <c r="M6" s="29"/>
    </row>
    <row r="7" spans="1:13">
      <c r="A7" s="21" t="s">
        <v>72</v>
      </c>
      <c r="B7" s="20" t="s">
        <v>34</v>
      </c>
      <c r="C7" s="20" t="s">
        <v>35</v>
      </c>
      <c r="D7" s="20" t="s">
        <v>36</v>
      </c>
      <c r="E7" s="20" t="s">
        <v>203</v>
      </c>
      <c r="F7" s="20" t="s">
        <v>37</v>
      </c>
      <c r="G7" s="26" t="s">
        <v>41</v>
      </c>
      <c r="H7" s="27" t="s">
        <v>42</v>
      </c>
      <c r="I7" s="27" t="s">
        <v>43</v>
      </c>
      <c r="J7" s="21"/>
      <c r="K7" s="21" t="str">
        <f>"235,0"</f>
        <v>235,0</v>
      </c>
      <c r="L7" s="21" t="str">
        <f>"151,1520"</f>
        <v>151,1520</v>
      </c>
      <c r="M7" s="31" t="s">
        <v>177</v>
      </c>
    </row>
    <row r="8" spans="1:13">
      <c r="B8" s="5" t="s">
        <v>73</v>
      </c>
    </row>
    <row r="9" spans="1:13" ht="16">
      <c r="A9" s="57" t="s">
        <v>44</v>
      </c>
      <c r="B9" s="57"/>
      <c r="C9" s="58"/>
      <c r="D9" s="58"/>
      <c r="E9" s="58"/>
      <c r="F9" s="58"/>
      <c r="G9" s="58"/>
      <c r="H9" s="58"/>
      <c r="I9" s="58"/>
      <c r="J9" s="58"/>
    </row>
    <row r="10" spans="1:13">
      <c r="A10" s="8" t="s">
        <v>72</v>
      </c>
      <c r="B10" s="7" t="s">
        <v>153</v>
      </c>
      <c r="C10" s="7" t="s">
        <v>154</v>
      </c>
      <c r="D10" s="7" t="s">
        <v>155</v>
      </c>
      <c r="E10" s="7" t="s">
        <v>203</v>
      </c>
      <c r="F10" s="7" t="s">
        <v>14</v>
      </c>
      <c r="G10" s="15" t="s">
        <v>48</v>
      </c>
      <c r="H10" s="15" t="s">
        <v>156</v>
      </c>
      <c r="I10" s="15" t="s">
        <v>53</v>
      </c>
      <c r="J10" s="8"/>
      <c r="K10" s="8" t="str">
        <f>"280,0"</f>
        <v>280,0</v>
      </c>
      <c r="L10" s="8" t="str">
        <f>"170,4640"</f>
        <v>170,4640</v>
      </c>
      <c r="M10" s="28" t="s">
        <v>177</v>
      </c>
    </row>
    <row r="11" spans="1:13">
      <c r="B11" s="5" t="s">
        <v>73</v>
      </c>
    </row>
    <row r="12" spans="1:13" ht="16">
      <c r="A12" s="57" t="s">
        <v>157</v>
      </c>
      <c r="B12" s="57"/>
      <c r="C12" s="58"/>
      <c r="D12" s="58"/>
      <c r="E12" s="58"/>
      <c r="F12" s="58"/>
      <c r="G12" s="58"/>
      <c r="H12" s="58"/>
      <c r="I12" s="58"/>
      <c r="J12" s="58"/>
    </row>
    <row r="13" spans="1:13">
      <c r="A13" s="8" t="s">
        <v>72</v>
      </c>
      <c r="B13" s="7" t="s">
        <v>158</v>
      </c>
      <c r="C13" s="7" t="s">
        <v>190</v>
      </c>
      <c r="D13" s="7" t="s">
        <v>159</v>
      </c>
      <c r="E13" s="7" t="s">
        <v>206</v>
      </c>
      <c r="F13" s="7" t="s">
        <v>14</v>
      </c>
      <c r="G13" s="15" t="s">
        <v>160</v>
      </c>
      <c r="H13" s="14" t="s">
        <v>161</v>
      </c>
      <c r="I13" s="15" t="s">
        <v>162</v>
      </c>
      <c r="J13" s="8"/>
      <c r="K13" s="8" t="str">
        <f>"315,0"</f>
        <v>315,0</v>
      </c>
      <c r="L13" s="8" t="str">
        <f>"181,3455"</f>
        <v>181,3455</v>
      </c>
      <c r="M13" s="28" t="s">
        <v>178</v>
      </c>
    </row>
    <row r="14" spans="1:13">
      <c r="B14" s="5" t="s">
        <v>73</v>
      </c>
    </row>
    <row r="15" spans="1:13">
      <c r="B15" s="5" t="s">
        <v>73</v>
      </c>
    </row>
  </sheetData>
  <mergeCells count="14">
    <mergeCell ref="A9:J9"/>
    <mergeCell ref="A12:J12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IPL ПЛ без экипировки</vt:lpstr>
      <vt:lpstr>IPL ПЛ в бинтах ДК</vt:lpstr>
      <vt:lpstr>IPL ПЛ в бинтах</vt:lpstr>
      <vt:lpstr>IPL Жим без экипировки ДК</vt:lpstr>
      <vt:lpstr>IPL Жим без экипировки</vt:lpstr>
      <vt:lpstr>СПР Жим софт однопетельная ДК</vt:lpstr>
      <vt:lpstr>СПР Жим софт однопетельная</vt:lpstr>
      <vt:lpstr>IPL Тяга без экипировки ДК</vt:lpstr>
      <vt:lpstr>IPL Тяга без экипировки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2021-01-19T16:24:49Z</dcterms:modified>
</cp:coreProperties>
</file>