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5BA380BC-23D7-2340-BCCF-7B36191ADCD9}" xr6:coauthVersionLast="45" xr6:coauthVersionMax="45" xr10:uidLastSave="{00000000-0000-0000-0000-000000000000}"/>
  <bookViews>
    <workbookView xWindow="480" yWindow="460" windowWidth="28320" windowHeight="16060" activeTab="6" xr2:uid="{00000000-000D-0000-FFFF-FFFF00000000}"/>
  </bookViews>
  <sheets>
    <sheet name="IPL ПЛ без экипировки" sheetId="7" r:id="rId1"/>
    <sheet name="IPL ПЛ в бинтах" sheetId="8" r:id="rId2"/>
    <sheet name="IPL Двоеборье без экип" sheetId="19" r:id="rId3"/>
    <sheet name="IPL Присед без экипировки" sheetId="17" r:id="rId4"/>
    <sheet name="IPL Жим без экипировки" sheetId="9" r:id="rId5"/>
    <sheet name="IPL Тяга без экипировки" sheetId="12" r:id="rId6"/>
    <sheet name="СПР Подъем на бицепс" sheetId="22" r:id="rId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22" l="1"/>
  <c r="K18" i="22"/>
  <c r="L15" i="22"/>
  <c r="K15" i="22"/>
  <c r="L12" i="22"/>
  <c r="K12" i="22"/>
  <c r="L9" i="22"/>
  <c r="K9" i="22"/>
  <c r="L6" i="22"/>
  <c r="K6" i="22"/>
  <c r="P12" i="19"/>
  <c r="O12" i="19"/>
  <c r="P9" i="19"/>
  <c r="O9" i="19"/>
  <c r="P6" i="19"/>
  <c r="O6" i="19"/>
  <c r="L9" i="17"/>
  <c r="K9" i="17"/>
  <c r="L6" i="17"/>
  <c r="K6" i="17"/>
  <c r="L19" i="12"/>
  <c r="K19" i="12"/>
  <c r="L16" i="12"/>
  <c r="K16" i="12"/>
  <c r="L15" i="12"/>
  <c r="K15" i="12"/>
  <c r="L12" i="12"/>
  <c r="K12" i="12"/>
  <c r="L9" i="12"/>
  <c r="K9" i="12"/>
  <c r="L6" i="12"/>
  <c r="K6" i="12"/>
  <c r="L33" i="9"/>
  <c r="K33" i="9"/>
  <c r="L30" i="9"/>
  <c r="K30" i="9"/>
  <c r="L27" i="9"/>
  <c r="K27" i="9"/>
  <c r="L26" i="9"/>
  <c r="K26" i="9"/>
  <c r="L23" i="9"/>
  <c r="L22" i="9"/>
  <c r="K22" i="9"/>
  <c r="L19" i="9"/>
  <c r="K19" i="9"/>
  <c r="L18" i="9"/>
  <c r="K18" i="9"/>
  <c r="L17" i="9"/>
  <c r="K17" i="9"/>
  <c r="L14" i="9"/>
  <c r="K14" i="9"/>
  <c r="L13" i="9"/>
  <c r="K13" i="9"/>
  <c r="L10" i="9"/>
  <c r="K10" i="9"/>
  <c r="L7" i="9"/>
  <c r="K7" i="9"/>
  <c r="L6" i="9"/>
  <c r="T6" i="8"/>
  <c r="S6" i="8"/>
  <c r="T48" i="7"/>
  <c r="S48" i="7"/>
  <c r="T47" i="7"/>
  <c r="S47" i="7"/>
  <c r="T44" i="7"/>
  <c r="S44" i="7"/>
  <c r="T43" i="7"/>
  <c r="S43" i="7"/>
  <c r="T42" i="7"/>
  <c r="S42" i="7"/>
  <c r="T41" i="7"/>
  <c r="S41" i="7"/>
  <c r="T38" i="7"/>
  <c r="S38" i="7"/>
  <c r="T35" i="7"/>
  <c r="S35" i="7"/>
  <c r="T34" i="7"/>
  <c r="T33" i="7"/>
  <c r="S33" i="7"/>
  <c r="T32" i="7"/>
  <c r="S32" i="7"/>
  <c r="T29" i="7"/>
  <c r="T28" i="7"/>
  <c r="S28" i="7"/>
  <c r="T27" i="7"/>
  <c r="S27" i="7"/>
  <c r="T26" i="7"/>
  <c r="S26" i="7"/>
  <c r="T23" i="7"/>
  <c r="S23" i="7"/>
  <c r="T20" i="7"/>
  <c r="S20" i="7"/>
  <c r="T19" i="7"/>
  <c r="S19" i="7"/>
  <c r="T16" i="7"/>
  <c r="S16" i="7"/>
  <c r="T13" i="7"/>
  <c r="S13" i="7"/>
  <c r="T10" i="7"/>
  <c r="T9" i="7"/>
  <c r="S9" i="7"/>
  <c r="T6" i="7"/>
  <c r="S6" i="7"/>
</calcChain>
</file>

<file path=xl/sharedStrings.xml><?xml version="1.0" encoding="utf-8"?>
<sst xmlns="http://schemas.openxmlformats.org/spreadsheetml/2006/main" count="860" uniqueCount="225">
  <si>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</si>
  <si>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</si>
  <si>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</si>
  <si>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</si>
  <si>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</si>
  <si>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</si>
  <si>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</si>
  <si>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</si>
  <si>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</si>
  <si>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</si>
  <si>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</si>
  <si>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</si>
  <si>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48</t>
  </si>
  <si>
    <t>Касаткина Маргарита</t>
  </si>
  <si>
    <t>Девушки 15-19 (30.06.2006)/14</t>
  </si>
  <si>
    <t>47,80</t>
  </si>
  <si>
    <t xml:space="preserve">Киренск/Иркутская область </t>
  </si>
  <si>
    <t>67,5</t>
  </si>
  <si>
    <t>72,5</t>
  </si>
  <si>
    <t>75,0</t>
  </si>
  <si>
    <t>32,5</t>
  </si>
  <si>
    <t>35,0</t>
  </si>
  <si>
    <t>37,5</t>
  </si>
  <si>
    <t>82,5</t>
  </si>
  <si>
    <t>85,0</t>
  </si>
  <si>
    <t>87,5</t>
  </si>
  <si>
    <t>ВЕСОВАЯ КАТЕГОРИЯ   52</t>
  </si>
  <si>
    <t>Кобелева Диана</t>
  </si>
  <si>
    <t>Девушки 15-19 (08.11.2005)/15</t>
  </si>
  <si>
    <t>51,80</t>
  </si>
  <si>
    <t>45,0</t>
  </si>
  <si>
    <t>50,0</t>
  </si>
  <si>
    <t>52,5</t>
  </si>
  <si>
    <t>27,5</t>
  </si>
  <si>
    <t>30,0</t>
  </si>
  <si>
    <t>60,0</t>
  </si>
  <si>
    <t>65,0</t>
  </si>
  <si>
    <t>Сайфулина Лиана</t>
  </si>
  <si>
    <t>Девушки 15-19 (31.07.2006)/14</t>
  </si>
  <si>
    <t>51,50</t>
  </si>
  <si>
    <t>57,5</t>
  </si>
  <si>
    <t>ВЕСОВАЯ КАТЕГОРИЯ   56</t>
  </si>
  <si>
    <t>Власова Вероника</t>
  </si>
  <si>
    <t>Девушки 15-19 (21.02.2006)/14</t>
  </si>
  <si>
    <t>55,70</t>
  </si>
  <si>
    <t>80,0</t>
  </si>
  <si>
    <t>47,5</t>
  </si>
  <si>
    <t>90,0</t>
  </si>
  <si>
    <t>ВЕСОВАЯ КАТЕГОРИЯ   60</t>
  </si>
  <si>
    <t>Саватеева Анастасия</t>
  </si>
  <si>
    <t>Девушки 15-19 (12.08.2007)/13</t>
  </si>
  <si>
    <t>60,00</t>
  </si>
  <si>
    <t>40,0</t>
  </si>
  <si>
    <t>ВЕСОВАЯ КАТЕГОРИЯ   67.5</t>
  </si>
  <si>
    <t>Унжакова Софья</t>
  </si>
  <si>
    <t>Девушки 15-19 (08.06.2007)/13</t>
  </si>
  <si>
    <t>62,80</t>
  </si>
  <si>
    <t>55,0</t>
  </si>
  <si>
    <t>42,5</t>
  </si>
  <si>
    <t>Маркова Александра</t>
  </si>
  <si>
    <t>Девушки 15-19 (27.01.2005)/15</t>
  </si>
  <si>
    <t>65,90</t>
  </si>
  <si>
    <t>Андреев Олег</t>
  </si>
  <si>
    <t>Юноши 15-19 (27.08.2007)/13</t>
  </si>
  <si>
    <t>40,00</t>
  </si>
  <si>
    <t>70,0</t>
  </si>
  <si>
    <t>77,5</t>
  </si>
  <si>
    <t>Гафаров Антон</t>
  </si>
  <si>
    <t>Юноши 15-19 (17.08.2006)/14</t>
  </si>
  <si>
    <t>58,60</t>
  </si>
  <si>
    <t>95,0</t>
  </si>
  <si>
    <t>100,0</t>
  </si>
  <si>
    <t>Хазеев Эдуард</t>
  </si>
  <si>
    <t>Юноши 15-19 (25.08.2003)/17</t>
  </si>
  <si>
    <t>56,40</t>
  </si>
  <si>
    <t>97,5</t>
  </si>
  <si>
    <t>Жариков Степан</t>
  </si>
  <si>
    <t>Юноши 15-19 (22.11.2004)/16</t>
  </si>
  <si>
    <t>57,50</t>
  </si>
  <si>
    <t>Николаев Иван</t>
  </si>
  <si>
    <t>Юноши 15-19 (07.05.2006)/14</t>
  </si>
  <si>
    <t>57,10</t>
  </si>
  <si>
    <t>Кривошеев Валерий</t>
  </si>
  <si>
    <t>Юноши 15-19 (13.03.2004)/16</t>
  </si>
  <si>
    <t>63,90</t>
  </si>
  <si>
    <t>110,0</t>
  </si>
  <si>
    <t>115,0</t>
  </si>
  <si>
    <t>117,5</t>
  </si>
  <si>
    <t>120,0</t>
  </si>
  <si>
    <t>130,0</t>
  </si>
  <si>
    <t>145,0</t>
  </si>
  <si>
    <t>Щепин Виталий</t>
  </si>
  <si>
    <t>Юноши 15-19 (15.04.2005)/15</t>
  </si>
  <si>
    <t>62,5</t>
  </si>
  <si>
    <t>105,0</t>
  </si>
  <si>
    <t>Тараканов Михаил</t>
  </si>
  <si>
    <t>62,20</t>
  </si>
  <si>
    <t>125,0</t>
  </si>
  <si>
    <t>140,0</t>
  </si>
  <si>
    <t>150,0</t>
  </si>
  <si>
    <t>Бурков Юрий</t>
  </si>
  <si>
    <t>66,60</t>
  </si>
  <si>
    <t>ВЕСОВАЯ КАТЕГОРИЯ   75</t>
  </si>
  <si>
    <t>Черепанов Алексей</t>
  </si>
  <si>
    <t>74,90</t>
  </si>
  <si>
    <t>135,0</t>
  </si>
  <si>
    <t>ВЕСОВАЯ КАТЕГОРИЯ   82.5</t>
  </si>
  <si>
    <t>Кобелев Вадим</t>
  </si>
  <si>
    <t>Юноши 15-19 (03.03.2004)/16</t>
  </si>
  <si>
    <t>80,70</t>
  </si>
  <si>
    <t>Зарубин Дмитрий</t>
  </si>
  <si>
    <t>Юноши 15-19 (03.01.2005)/15</t>
  </si>
  <si>
    <t>79,00</t>
  </si>
  <si>
    <t>132,5</t>
  </si>
  <si>
    <t>Потапов Эдуард</t>
  </si>
  <si>
    <t>76,00</t>
  </si>
  <si>
    <t>155,0</t>
  </si>
  <si>
    <t>160,0</t>
  </si>
  <si>
    <t>175,0</t>
  </si>
  <si>
    <t>Цирулик Алексей</t>
  </si>
  <si>
    <t>Открытая (06.11.1987)/33</t>
  </si>
  <si>
    <t>81,30</t>
  </si>
  <si>
    <t>170,0</t>
  </si>
  <si>
    <t>ВЕСОВАЯ КАТЕГОРИЯ   90</t>
  </si>
  <si>
    <t>Чеботарёв Даниил</t>
  </si>
  <si>
    <t>Юноши 15-19 (12.09.2003)/17</t>
  </si>
  <si>
    <t>85,30</t>
  </si>
  <si>
    <t>162,5</t>
  </si>
  <si>
    <t>Емельянов Андрей</t>
  </si>
  <si>
    <t>Открытая (21.10.1994)/26</t>
  </si>
  <si>
    <t>84,30</t>
  </si>
  <si>
    <t>180,0</t>
  </si>
  <si>
    <t>190,0</t>
  </si>
  <si>
    <t>200,0</t>
  </si>
  <si>
    <t>147,5</t>
  </si>
  <si>
    <t>260,0</t>
  </si>
  <si>
    <t>270,0</t>
  </si>
  <si>
    <t>275,0</t>
  </si>
  <si>
    <t xml:space="preserve">Женщины </t>
  </si>
  <si>
    <t xml:space="preserve">Юноши 15-19 </t>
  </si>
  <si>
    <t xml:space="preserve">ФИО </t>
  </si>
  <si>
    <t xml:space="preserve">Возрастная группа </t>
  </si>
  <si>
    <t xml:space="preserve">Сумма </t>
  </si>
  <si>
    <t xml:space="preserve">Wilks </t>
  </si>
  <si>
    <t>56</t>
  </si>
  <si>
    <t>210,0</t>
  </si>
  <si>
    <t>248,1360</t>
  </si>
  <si>
    <t>48</t>
  </si>
  <si>
    <t>265,7000</t>
  </si>
  <si>
    <t>67.5</t>
  </si>
  <si>
    <t>185,0</t>
  </si>
  <si>
    <t>199,1525</t>
  </si>
  <si>
    <t xml:space="preserve">Мужчины </t>
  </si>
  <si>
    <t>90</t>
  </si>
  <si>
    <t>425,0</t>
  </si>
  <si>
    <t>279,2250</t>
  </si>
  <si>
    <t>82.5</t>
  </si>
  <si>
    <t>342,5</t>
  </si>
  <si>
    <t>232,5575</t>
  </si>
  <si>
    <t>276,2947</t>
  </si>
  <si>
    <t>1</t>
  </si>
  <si>
    <t>-</t>
  </si>
  <si>
    <t>2</t>
  </si>
  <si>
    <t>3</t>
  </si>
  <si>
    <t>Спиридонов Алексей</t>
  </si>
  <si>
    <t>Открытая (11.12.1995)/25</t>
  </si>
  <si>
    <t>87,90</t>
  </si>
  <si>
    <t>Сафонова Анастасия</t>
  </si>
  <si>
    <t>Открытая (04.12.1991)/29</t>
  </si>
  <si>
    <t>Вициамов Иван</t>
  </si>
  <si>
    <t>Юноши 15-19 (28.12.2003)/16</t>
  </si>
  <si>
    <t>72,10</t>
  </si>
  <si>
    <t>Мамруков Михаил</t>
  </si>
  <si>
    <t>75,00</t>
  </si>
  <si>
    <t>Григорян Арам</t>
  </si>
  <si>
    <t>Юноши 15-19 (22.03.2004)/16</t>
  </si>
  <si>
    <t>81,90</t>
  </si>
  <si>
    <t>Светлолобов Дмитрий</t>
  </si>
  <si>
    <t>75,90</t>
  </si>
  <si>
    <t>Светлолобов Алексей</t>
  </si>
  <si>
    <t>85,90</t>
  </si>
  <si>
    <t>ВЕСОВАЯ КАТЕГОРИЯ   100</t>
  </si>
  <si>
    <t>Бабаян Гарик</t>
  </si>
  <si>
    <t>Открытая (23.02.1991)/29</t>
  </si>
  <si>
    <t>94,60</t>
  </si>
  <si>
    <t>ВЕСОВАЯ КАТЕГОРИЯ   125</t>
  </si>
  <si>
    <t>Бобряков Евгений</t>
  </si>
  <si>
    <t>122,00</t>
  </si>
  <si>
    <t>Результат</t>
  </si>
  <si>
    <t>Корзенникова Ирина</t>
  </si>
  <si>
    <t>53,90</t>
  </si>
  <si>
    <t>Чуракова Юлия</t>
  </si>
  <si>
    <t>Открытая (04.09.1984)/36</t>
  </si>
  <si>
    <t>Чемпионат города Киренска
СПР Строгий подъем штанги на бицепс
Киренск/Иркутская область, 12 декабря 2020 года</t>
  </si>
  <si>
    <t>Чемпионат города Киренска
IPL Силовое двоеборье без экипировки
Киренск/Иркутская область, 12 декабря 2020 года</t>
  </si>
  <si>
    <t>Чемпионат города Киренска
IPL Присед без экипировки
Киренск/Иркутская область, 12 декабря 2020 года</t>
  </si>
  <si>
    <t>Чемпионат города Киренска
IPL Становая тяга без экипировки
Киренск/Иркутская область, 12 декабря 2020 года</t>
  </si>
  <si>
    <t>Чемпионат города Киренска
IPL Жим лежа без экипировки
Киренск/Иркутская область, 12 декабря 2020 года</t>
  </si>
  <si>
    <t>Чемпионат города Киренска
IPL Пауэрлифтинг в бинтах
Киренск/Иркутская область, 12 декабря 2020 года</t>
  </si>
  <si>
    <t>Чемпионат города Киренска
IPL Пауэрлифтинг без экипировки
Киренск/Иркутская область, 12 декабря 2020 года</t>
  </si>
  <si>
    <t>Мастера 40-49 (18.03.1977)/43</t>
  </si>
  <si>
    <t>Мастера 40-49 (11.08.1972)/48</t>
  </si>
  <si>
    <t>Мастера 40-49 (28.11.1972)/48</t>
  </si>
  <si>
    <t>Мастера 40-44 (03.04.1980)/40</t>
  </si>
  <si>
    <t>Мастера 45-49 (11.08.1972)/48</t>
  </si>
  <si>
    <t>Мастера 40-44 (07.01.1979)/41</t>
  </si>
  <si>
    <t>Юниоры 20-23 (31.10.2000)/20</t>
  </si>
  <si>
    <t>Мастера 40-44 (18.03.1977)/43</t>
  </si>
  <si>
    <t>Юниоры 20-23 (04.06.1997)/23</t>
  </si>
  <si>
    <t>Мастера 40-44 (18.09.1978)/42</t>
  </si>
  <si>
    <t>Мастера 45-49 (28.11.1972)/48</t>
  </si>
  <si>
    <t>Юниоры 20-23 (30.07.2000)/20</t>
  </si>
  <si>
    <t>Весовая категория</t>
  </si>
  <si>
    <t xml:space="preserve">Кривошеев С. </t>
  </si>
  <si>
    <t xml:space="preserve">Французов А. </t>
  </si>
  <si>
    <t xml:space="preserve">Девушки 15-19 </t>
  </si>
  <si>
    <t>Жим</t>
  </si>
  <si>
    <t>№</t>
  </si>
  <si>
    <t xml:space="preserve">
Дата рождения/Возраст</t>
  </si>
  <si>
    <t>Возрастная группа</t>
  </si>
  <si>
    <t>T</t>
  </si>
  <si>
    <t>J</t>
  </si>
  <si>
    <t>M2</t>
  </si>
  <si>
    <t>M1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</si>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</sst>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65"/>
  <sheetViews>
    <sheetView workbookViewId="0">
      <selection activeCell="F42" sqref="F42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8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41" t="s">
        <v>199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9" t="s">
        <v>160</v>
      </c>
      <c r="B6" s="8" t="s">
        <v>13</v>
      </c>
      <c r="C6" s="8" t="s">
        <v>14</v>
      </c>
      <c r="D6" s="8" t="s">
        <v>15</v>
      </c>
      <c r="E6" s="8" t="s">
        <v>220</v>
      </c>
      <c r="F6" s="8" t="s">
        <v>16</v>
      </c>
      <c r="G6" s="20" t="s">
        <v>17</v>
      </c>
      <c r="H6" s="20" t="s">
        <v>18</v>
      </c>
      <c r="I6" s="20" t="s">
        <v>19</v>
      </c>
      <c r="J6" s="9"/>
      <c r="K6" s="20" t="s">
        <v>20</v>
      </c>
      <c r="L6" s="20" t="s">
        <v>21</v>
      </c>
      <c r="M6" s="20" t="s">
        <v>22</v>
      </c>
      <c r="N6" s="9"/>
      <c r="O6" s="20" t="s">
        <v>23</v>
      </c>
      <c r="P6" s="20" t="s">
        <v>24</v>
      </c>
      <c r="Q6" s="20" t="s">
        <v>25</v>
      </c>
      <c r="R6" s="9"/>
      <c r="S6" s="29" t="str">
        <f>"200,0"</f>
        <v>200,0</v>
      </c>
      <c r="T6" s="9" t="str">
        <f>"265,7000"</f>
        <v>265,7000</v>
      </c>
      <c r="U6" s="8" t="s">
        <v>213</v>
      </c>
    </row>
    <row r="7" spans="1:21">
      <c r="B7" s="5" t="s">
        <v>8</v>
      </c>
    </row>
    <row r="8" spans="1:21" ht="16">
      <c r="A8" s="52" t="s">
        <v>26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11" t="s">
        <v>160</v>
      </c>
      <c r="B9" s="10" t="s">
        <v>27</v>
      </c>
      <c r="C9" s="10" t="s">
        <v>28</v>
      </c>
      <c r="D9" s="10" t="s">
        <v>29</v>
      </c>
      <c r="E9" s="10" t="s">
        <v>220</v>
      </c>
      <c r="F9" s="10" t="s">
        <v>16</v>
      </c>
      <c r="G9" s="21" t="s">
        <v>30</v>
      </c>
      <c r="H9" s="21" t="s">
        <v>31</v>
      </c>
      <c r="I9" s="21" t="s">
        <v>32</v>
      </c>
      <c r="J9" s="11"/>
      <c r="K9" s="21" t="s">
        <v>33</v>
      </c>
      <c r="L9" s="21" t="s">
        <v>34</v>
      </c>
      <c r="M9" s="22" t="s">
        <v>20</v>
      </c>
      <c r="N9" s="11"/>
      <c r="O9" s="21" t="s">
        <v>35</v>
      </c>
      <c r="P9" s="22" t="s">
        <v>36</v>
      </c>
      <c r="Q9" s="22" t="s">
        <v>17</v>
      </c>
      <c r="R9" s="11"/>
      <c r="S9" s="30" t="str">
        <f>"142,5"</f>
        <v>142,5</v>
      </c>
      <c r="T9" s="11" t="str">
        <f>"178,1820"</f>
        <v>178,1820</v>
      </c>
      <c r="U9" s="10" t="s">
        <v>213</v>
      </c>
    </row>
    <row r="10" spans="1:21">
      <c r="A10" s="13" t="s">
        <v>161</v>
      </c>
      <c r="B10" s="12" t="s">
        <v>37</v>
      </c>
      <c r="C10" s="12" t="s">
        <v>38</v>
      </c>
      <c r="D10" s="12" t="s">
        <v>39</v>
      </c>
      <c r="E10" s="12" t="s">
        <v>220</v>
      </c>
      <c r="F10" s="12" t="s">
        <v>16</v>
      </c>
      <c r="G10" s="23" t="s">
        <v>32</v>
      </c>
      <c r="H10" s="23" t="s">
        <v>40</v>
      </c>
      <c r="I10" s="24" t="s">
        <v>35</v>
      </c>
      <c r="J10" s="13"/>
      <c r="K10" s="24" t="s">
        <v>22</v>
      </c>
      <c r="L10" s="24" t="s">
        <v>22</v>
      </c>
      <c r="M10" s="24" t="s">
        <v>22</v>
      </c>
      <c r="N10" s="13"/>
      <c r="O10" s="24"/>
      <c r="P10" s="13"/>
      <c r="Q10" s="13"/>
      <c r="R10" s="13"/>
      <c r="S10" s="31">
        <v>0</v>
      </c>
      <c r="T10" s="13" t="str">
        <f>"0,0000"</f>
        <v>0,0000</v>
      </c>
      <c r="U10" s="12" t="s">
        <v>213</v>
      </c>
    </row>
    <row r="11" spans="1:21">
      <c r="B11" s="5" t="s">
        <v>8</v>
      </c>
    </row>
    <row r="12" spans="1:21" ht="16">
      <c r="A12" s="52" t="s">
        <v>41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21">
      <c r="A13" s="9" t="s">
        <v>160</v>
      </c>
      <c r="B13" s="8" t="s">
        <v>42</v>
      </c>
      <c r="C13" s="8" t="s">
        <v>43</v>
      </c>
      <c r="D13" s="8" t="s">
        <v>44</v>
      </c>
      <c r="E13" s="8" t="s">
        <v>220</v>
      </c>
      <c r="F13" s="8" t="s">
        <v>16</v>
      </c>
      <c r="G13" s="20" t="s">
        <v>19</v>
      </c>
      <c r="H13" s="20" t="s">
        <v>45</v>
      </c>
      <c r="I13" s="25" t="s">
        <v>23</v>
      </c>
      <c r="J13" s="9"/>
      <c r="K13" s="20" t="s">
        <v>30</v>
      </c>
      <c r="L13" s="25" t="s">
        <v>46</v>
      </c>
      <c r="M13" s="25" t="s">
        <v>46</v>
      </c>
      <c r="N13" s="9"/>
      <c r="O13" s="20" t="s">
        <v>23</v>
      </c>
      <c r="P13" s="20" t="s">
        <v>24</v>
      </c>
      <c r="Q13" s="25" t="s">
        <v>47</v>
      </c>
      <c r="R13" s="9"/>
      <c r="S13" s="29" t="str">
        <f>"210,0"</f>
        <v>210,0</v>
      </c>
      <c r="T13" s="9" t="str">
        <f>"248,1360"</f>
        <v>248,1360</v>
      </c>
      <c r="U13" s="8" t="s">
        <v>213</v>
      </c>
    </row>
    <row r="14" spans="1:21">
      <c r="B14" s="5" t="s">
        <v>8</v>
      </c>
    </row>
    <row r="15" spans="1:21" ht="16">
      <c r="A15" s="52" t="s">
        <v>48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21">
      <c r="A16" s="9" t="s">
        <v>160</v>
      </c>
      <c r="B16" s="8" t="s">
        <v>49</v>
      </c>
      <c r="C16" s="8" t="s">
        <v>50</v>
      </c>
      <c r="D16" s="8" t="s">
        <v>51</v>
      </c>
      <c r="E16" s="8" t="s">
        <v>220</v>
      </c>
      <c r="F16" s="8" t="s">
        <v>16</v>
      </c>
      <c r="G16" s="20" t="s">
        <v>52</v>
      </c>
      <c r="H16" s="20" t="s">
        <v>30</v>
      </c>
      <c r="I16" s="20" t="s">
        <v>46</v>
      </c>
      <c r="J16" s="9"/>
      <c r="K16" s="20" t="s">
        <v>33</v>
      </c>
      <c r="L16" s="20" t="s">
        <v>34</v>
      </c>
      <c r="M16" s="25" t="s">
        <v>20</v>
      </c>
      <c r="N16" s="9"/>
      <c r="O16" s="20" t="s">
        <v>52</v>
      </c>
      <c r="P16" s="20" t="s">
        <v>30</v>
      </c>
      <c r="Q16" s="20" t="s">
        <v>31</v>
      </c>
      <c r="R16" s="9"/>
      <c r="S16" s="29" t="str">
        <f>"127,5"</f>
        <v>127,5</v>
      </c>
      <c r="T16" s="9" t="str">
        <f>"142,1497"</f>
        <v>142,1497</v>
      </c>
      <c r="U16" s="8" t="s">
        <v>213</v>
      </c>
    </row>
    <row r="17" spans="1:21">
      <c r="B17" s="5" t="s">
        <v>8</v>
      </c>
    </row>
    <row r="18" spans="1:21" ht="16">
      <c r="A18" s="52" t="s">
        <v>53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21">
      <c r="A19" s="11" t="s">
        <v>160</v>
      </c>
      <c r="B19" s="10" t="s">
        <v>54</v>
      </c>
      <c r="C19" s="10" t="s">
        <v>55</v>
      </c>
      <c r="D19" s="10" t="s">
        <v>56</v>
      </c>
      <c r="E19" s="10" t="s">
        <v>220</v>
      </c>
      <c r="F19" s="10" t="s">
        <v>16</v>
      </c>
      <c r="G19" s="21" t="s">
        <v>30</v>
      </c>
      <c r="H19" s="21" t="s">
        <v>31</v>
      </c>
      <c r="I19" s="21" t="s">
        <v>57</v>
      </c>
      <c r="J19" s="11"/>
      <c r="K19" s="21" t="s">
        <v>22</v>
      </c>
      <c r="L19" s="21" t="s">
        <v>58</v>
      </c>
      <c r="M19" s="21" t="s">
        <v>30</v>
      </c>
      <c r="N19" s="11"/>
      <c r="O19" s="21" t="s">
        <v>45</v>
      </c>
      <c r="P19" s="22" t="s">
        <v>24</v>
      </c>
      <c r="Q19" s="21" t="s">
        <v>24</v>
      </c>
      <c r="R19" s="11"/>
      <c r="S19" s="30" t="str">
        <f>"185,0"</f>
        <v>185,0</v>
      </c>
      <c r="T19" s="11" t="str">
        <f>"199,1525"</f>
        <v>199,1525</v>
      </c>
      <c r="U19" s="10" t="s">
        <v>213</v>
      </c>
    </row>
    <row r="20" spans="1:21">
      <c r="A20" s="13" t="s">
        <v>162</v>
      </c>
      <c r="B20" s="12" t="s">
        <v>59</v>
      </c>
      <c r="C20" s="12" t="s">
        <v>60</v>
      </c>
      <c r="D20" s="12" t="s">
        <v>61</v>
      </c>
      <c r="E20" s="12" t="s">
        <v>220</v>
      </c>
      <c r="F20" s="12" t="s">
        <v>16</v>
      </c>
      <c r="G20" s="23" t="s">
        <v>36</v>
      </c>
      <c r="H20" s="23" t="s">
        <v>17</v>
      </c>
      <c r="I20" s="13"/>
      <c r="J20" s="13"/>
      <c r="K20" s="23" t="s">
        <v>34</v>
      </c>
      <c r="L20" s="23" t="s">
        <v>20</v>
      </c>
      <c r="M20" s="24" t="s">
        <v>21</v>
      </c>
      <c r="N20" s="13"/>
      <c r="O20" s="23" t="s">
        <v>45</v>
      </c>
      <c r="P20" s="13"/>
      <c r="Q20" s="13"/>
      <c r="R20" s="13"/>
      <c r="S20" s="31" t="str">
        <f>"180,0"</f>
        <v>180,0</v>
      </c>
      <c r="T20" s="13" t="str">
        <f>"186,9300"</f>
        <v>186,9300</v>
      </c>
      <c r="U20" s="12" t="s">
        <v>213</v>
      </c>
    </row>
    <row r="21" spans="1:21">
      <c r="B21" s="5" t="s">
        <v>8</v>
      </c>
    </row>
    <row r="22" spans="1:21" ht="16">
      <c r="A22" s="52" t="s">
        <v>26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21">
      <c r="A23" s="9" t="s">
        <v>160</v>
      </c>
      <c r="B23" s="8" t="s">
        <v>62</v>
      </c>
      <c r="C23" s="8" t="s">
        <v>63</v>
      </c>
      <c r="D23" s="8" t="s">
        <v>64</v>
      </c>
      <c r="E23" s="8" t="s">
        <v>220</v>
      </c>
      <c r="F23" s="8" t="s">
        <v>16</v>
      </c>
      <c r="G23" s="20" t="s">
        <v>31</v>
      </c>
      <c r="H23" s="20" t="s">
        <v>57</v>
      </c>
      <c r="I23" s="25" t="s">
        <v>40</v>
      </c>
      <c r="J23" s="9"/>
      <c r="K23" s="20" t="s">
        <v>21</v>
      </c>
      <c r="L23" s="20" t="s">
        <v>22</v>
      </c>
      <c r="M23" s="25" t="s">
        <v>52</v>
      </c>
      <c r="N23" s="9"/>
      <c r="O23" s="20" t="s">
        <v>65</v>
      </c>
      <c r="P23" s="20" t="s">
        <v>19</v>
      </c>
      <c r="Q23" s="20" t="s">
        <v>66</v>
      </c>
      <c r="R23" s="9"/>
      <c r="S23" s="29" t="str">
        <f>"170,0"</f>
        <v>170,0</v>
      </c>
      <c r="T23" s="9" t="str">
        <f>"227,0180"</f>
        <v>227,0180</v>
      </c>
      <c r="U23" s="8" t="s">
        <v>213</v>
      </c>
    </row>
    <row r="24" spans="1:21">
      <c r="B24" s="5" t="s">
        <v>8</v>
      </c>
    </row>
    <row r="25" spans="1:21" ht="16">
      <c r="A25" s="52" t="s">
        <v>48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21">
      <c r="A26" s="11" t="s">
        <v>160</v>
      </c>
      <c r="B26" s="10" t="s">
        <v>67</v>
      </c>
      <c r="C26" s="10" t="s">
        <v>68</v>
      </c>
      <c r="D26" s="10" t="s">
        <v>69</v>
      </c>
      <c r="E26" s="10" t="s">
        <v>220</v>
      </c>
      <c r="F26" s="10" t="s">
        <v>16</v>
      </c>
      <c r="G26" s="21" t="s">
        <v>24</v>
      </c>
      <c r="H26" s="21" t="s">
        <v>47</v>
      </c>
      <c r="I26" s="21" t="s">
        <v>70</v>
      </c>
      <c r="J26" s="11"/>
      <c r="K26" s="21" t="s">
        <v>46</v>
      </c>
      <c r="L26" s="21" t="s">
        <v>32</v>
      </c>
      <c r="M26" s="22" t="s">
        <v>57</v>
      </c>
      <c r="N26" s="11"/>
      <c r="O26" s="21" t="s">
        <v>25</v>
      </c>
      <c r="P26" s="21" t="s">
        <v>70</v>
      </c>
      <c r="Q26" s="21" t="s">
        <v>71</v>
      </c>
      <c r="R26" s="11"/>
      <c r="S26" s="30" t="str">
        <f>"247,5"</f>
        <v>247,5</v>
      </c>
      <c r="T26" s="11" t="str">
        <f>"215,7457"</f>
        <v>215,7457</v>
      </c>
      <c r="U26" s="10" t="s">
        <v>213</v>
      </c>
    </row>
    <row r="27" spans="1:21">
      <c r="A27" s="15" t="s">
        <v>162</v>
      </c>
      <c r="B27" s="14" t="s">
        <v>72</v>
      </c>
      <c r="C27" s="14" t="s">
        <v>73</v>
      </c>
      <c r="D27" s="14" t="s">
        <v>74</v>
      </c>
      <c r="E27" s="14" t="s">
        <v>220</v>
      </c>
      <c r="F27" s="14" t="s">
        <v>16</v>
      </c>
      <c r="G27" s="26" t="s">
        <v>19</v>
      </c>
      <c r="H27" s="26" t="s">
        <v>66</v>
      </c>
      <c r="I27" s="26" t="s">
        <v>45</v>
      </c>
      <c r="J27" s="15"/>
      <c r="K27" s="26" t="s">
        <v>57</v>
      </c>
      <c r="L27" s="26" t="s">
        <v>40</v>
      </c>
      <c r="M27" s="27" t="s">
        <v>35</v>
      </c>
      <c r="N27" s="15"/>
      <c r="O27" s="26" t="s">
        <v>24</v>
      </c>
      <c r="P27" s="26" t="s">
        <v>47</v>
      </c>
      <c r="Q27" s="27" t="s">
        <v>75</v>
      </c>
      <c r="R27" s="15"/>
      <c r="S27" s="32" t="str">
        <f>"227,5"</f>
        <v>227,5</v>
      </c>
      <c r="T27" s="15" t="str">
        <f>"205,6828"</f>
        <v>205,6828</v>
      </c>
      <c r="U27" s="14" t="s">
        <v>213</v>
      </c>
    </row>
    <row r="28" spans="1:21">
      <c r="A28" s="15" t="s">
        <v>163</v>
      </c>
      <c r="B28" s="14" t="s">
        <v>76</v>
      </c>
      <c r="C28" s="14" t="s">
        <v>77</v>
      </c>
      <c r="D28" s="14" t="s">
        <v>78</v>
      </c>
      <c r="E28" s="14" t="s">
        <v>220</v>
      </c>
      <c r="F28" s="14" t="s">
        <v>16</v>
      </c>
      <c r="G28" s="26" t="s">
        <v>30</v>
      </c>
      <c r="H28" s="26" t="s">
        <v>31</v>
      </c>
      <c r="I28" s="27" t="s">
        <v>35</v>
      </c>
      <c r="J28" s="15"/>
      <c r="K28" s="26" t="s">
        <v>21</v>
      </c>
      <c r="L28" s="26" t="s">
        <v>52</v>
      </c>
      <c r="M28" s="26" t="s">
        <v>31</v>
      </c>
      <c r="N28" s="15"/>
      <c r="O28" s="26" t="s">
        <v>31</v>
      </c>
      <c r="P28" s="26" t="s">
        <v>35</v>
      </c>
      <c r="Q28" s="26" t="s">
        <v>65</v>
      </c>
      <c r="R28" s="15"/>
      <c r="S28" s="32" t="str">
        <f>"170,0"</f>
        <v>170,0</v>
      </c>
      <c r="T28" s="15" t="str">
        <f>"150,8580"</f>
        <v>150,8580</v>
      </c>
      <c r="U28" s="14" t="s">
        <v>213</v>
      </c>
    </row>
    <row r="29" spans="1:21">
      <c r="A29" s="13" t="s">
        <v>161</v>
      </c>
      <c r="B29" s="12" t="s">
        <v>79</v>
      </c>
      <c r="C29" s="12" t="s">
        <v>80</v>
      </c>
      <c r="D29" s="12" t="s">
        <v>81</v>
      </c>
      <c r="E29" s="12" t="s">
        <v>220</v>
      </c>
      <c r="F29" s="12" t="s">
        <v>16</v>
      </c>
      <c r="G29" s="23" t="s">
        <v>32</v>
      </c>
      <c r="H29" s="23" t="s">
        <v>57</v>
      </c>
      <c r="I29" s="23" t="s">
        <v>40</v>
      </c>
      <c r="J29" s="13"/>
      <c r="K29" s="24" t="s">
        <v>31</v>
      </c>
      <c r="L29" s="24" t="s">
        <v>31</v>
      </c>
      <c r="M29" s="24" t="s">
        <v>31</v>
      </c>
      <c r="N29" s="13"/>
      <c r="O29" s="13"/>
      <c r="P29" s="13"/>
      <c r="Q29" s="13"/>
      <c r="R29" s="13"/>
      <c r="S29" s="31">
        <v>0</v>
      </c>
      <c r="T29" s="13" t="str">
        <f>"0,0000"</f>
        <v>0,0000</v>
      </c>
      <c r="U29" s="12" t="s">
        <v>213</v>
      </c>
    </row>
    <row r="30" spans="1:21">
      <c r="B30" s="5" t="s">
        <v>8</v>
      </c>
    </row>
    <row r="31" spans="1:21" ht="16">
      <c r="A31" s="52" t="s">
        <v>53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  <row r="32" spans="1:21">
      <c r="A32" s="11" t="s">
        <v>160</v>
      </c>
      <c r="B32" s="10" t="s">
        <v>82</v>
      </c>
      <c r="C32" s="10" t="s">
        <v>83</v>
      </c>
      <c r="D32" s="10" t="s">
        <v>84</v>
      </c>
      <c r="E32" s="10" t="s">
        <v>220</v>
      </c>
      <c r="F32" s="10" t="s">
        <v>16</v>
      </c>
      <c r="G32" s="21" t="s">
        <v>85</v>
      </c>
      <c r="H32" s="22" t="s">
        <v>86</v>
      </c>
      <c r="I32" s="21" t="s">
        <v>87</v>
      </c>
      <c r="J32" s="11"/>
      <c r="K32" s="22" t="s">
        <v>66</v>
      </c>
      <c r="L32" s="21" t="s">
        <v>45</v>
      </c>
      <c r="M32" s="22" t="s">
        <v>24</v>
      </c>
      <c r="N32" s="11"/>
      <c r="O32" s="21" t="s">
        <v>88</v>
      </c>
      <c r="P32" s="21" t="s">
        <v>89</v>
      </c>
      <c r="Q32" s="21" t="s">
        <v>90</v>
      </c>
      <c r="R32" s="11"/>
      <c r="S32" s="30" t="str">
        <f>"342,5"</f>
        <v>342,5</v>
      </c>
      <c r="T32" s="11" t="str">
        <f>"276,2947"</f>
        <v>276,2947</v>
      </c>
      <c r="U32" s="10" t="s">
        <v>213</v>
      </c>
    </row>
    <row r="33" spans="1:21">
      <c r="A33" s="15" t="s">
        <v>162</v>
      </c>
      <c r="B33" s="14" t="s">
        <v>91</v>
      </c>
      <c r="C33" s="14" t="s">
        <v>92</v>
      </c>
      <c r="D33" s="14" t="s">
        <v>61</v>
      </c>
      <c r="E33" s="14" t="s">
        <v>220</v>
      </c>
      <c r="F33" s="14" t="s">
        <v>16</v>
      </c>
      <c r="G33" s="26" t="s">
        <v>47</v>
      </c>
      <c r="H33" s="26" t="s">
        <v>70</v>
      </c>
      <c r="I33" s="26" t="s">
        <v>75</v>
      </c>
      <c r="J33" s="15"/>
      <c r="K33" s="26" t="s">
        <v>40</v>
      </c>
      <c r="L33" s="26" t="s">
        <v>35</v>
      </c>
      <c r="M33" s="26" t="s">
        <v>93</v>
      </c>
      <c r="N33" s="15"/>
      <c r="O33" s="26" t="s">
        <v>75</v>
      </c>
      <c r="P33" s="26" t="s">
        <v>94</v>
      </c>
      <c r="Q33" s="26" t="s">
        <v>85</v>
      </c>
      <c r="R33" s="15"/>
      <c r="S33" s="32" t="str">
        <f>"270,0"</f>
        <v>270,0</v>
      </c>
      <c r="T33" s="15" t="str">
        <f>"212,2740"</f>
        <v>212,2740</v>
      </c>
      <c r="U33" s="14" t="s">
        <v>213</v>
      </c>
    </row>
    <row r="34" spans="1:21">
      <c r="A34" s="15" t="s">
        <v>161</v>
      </c>
      <c r="B34" s="14" t="s">
        <v>95</v>
      </c>
      <c r="C34" s="14" t="s">
        <v>206</v>
      </c>
      <c r="D34" s="14" t="s">
        <v>96</v>
      </c>
      <c r="E34" s="14" t="s">
        <v>221</v>
      </c>
      <c r="F34" s="14" t="s">
        <v>16</v>
      </c>
      <c r="G34" s="26" t="s">
        <v>85</v>
      </c>
      <c r="H34" s="26" t="s">
        <v>88</v>
      </c>
      <c r="I34" s="27" t="s">
        <v>97</v>
      </c>
      <c r="J34" s="15"/>
      <c r="K34" s="27" t="s">
        <v>19</v>
      </c>
      <c r="L34" s="27" t="s">
        <v>66</v>
      </c>
      <c r="M34" s="27" t="s">
        <v>45</v>
      </c>
      <c r="N34" s="15"/>
      <c r="O34" s="15"/>
      <c r="P34" s="15"/>
      <c r="Q34" s="15"/>
      <c r="R34" s="15"/>
      <c r="S34" s="32">
        <v>0</v>
      </c>
      <c r="T34" s="15" t="str">
        <f>"0,0000"</f>
        <v>0,0000</v>
      </c>
      <c r="U34" s="14"/>
    </row>
    <row r="35" spans="1:21">
      <c r="A35" s="13" t="s">
        <v>160</v>
      </c>
      <c r="B35" s="12" t="s">
        <v>100</v>
      </c>
      <c r="C35" s="12" t="s">
        <v>204</v>
      </c>
      <c r="D35" s="12" t="s">
        <v>101</v>
      </c>
      <c r="E35" s="12" t="s">
        <v>222</v>
      </c>
      <c r="F35" s="12" t="s">
        <v>16</v>
      </c>
      <c r="G35" s="24" t="s">
        <v>70</v>
      </c>
      <c r="H35" s="23" t="s">
        <v>70</v>
      </c>
      <c r="I35" s="23" t="s">
        <v>71</v>
      </c>
      <c r="J35" s="13"/>
      <c r="K35" s="23" t="s">
        <v>19</v>
      </c>
      <c r="L35" s="23" t="s">
        <v>45</v>
      </c>
      <c r="M35" s="23" t="s">
        <v>23</v>
      </c>
      <c r="N35" s="13"/>
      <c r="O35" s="23" t="s">
        <v>71</v>
      </c>
      <c r="P35" s="23" t="s">
        <v>85</v>
      </c>
      <c r="Q35" s="23" t="s">
        <v>88</v>
      </c>
      <c r="R35" s="13"/>
      <c r="S35" s="31" t="str">
        <f>"302,5"</f>
        <v>302,5</v>
      </c>
      <c r="T35" s="13" t="str">
        <f>"262,6461"</f>
        <v>262,6461</v>
      </c>
      <c r="U35" s="12"/>
    </row>
    <row r="36" spans="1:21">
      <c r="B36" s="5" t="s">
        <v>8</v>
      </c>
    </row>
    <row r="37" spans="1:21" ht="16">
      <c r="A37" s="52" t="s">
        <v>102</v>
      </c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1:21">
      <c r="A38" s="9" t="s">
        <v>160</v>
      </c>
      <c r="B38" s="8" t="s">
        <v>103</v>
      </c>
      <c r="C38" s="8" t="s">
        <v>203</v>
      </c>
      <c r="D38" s="8" t="s">
        <v>104</v>
      </c>
      <c r="E38" s="8" t="s">
        <v>223</v>
      </c>
      <c r="F38" s="8" t="s">
        <v>16</v>
      </c>
      <c r="G38" s="20" t="s">
        <v>71</v>
      </c>
      <c r="H38" s="20" t="s">
        <v>85</v>
      </c>
      <c r="I38" s="20" t="s">
        <v>88</v>
      </c>
      <c r="J38" s="9"/>
      <c r="K38" s="20" t="s">
        <v>24</v>
      </c>
      <c r="L38" s="20" t="s">
        <v>71</v>
      </c>
      <c r="M38" s="20" t="s">
        <v>94</v>
      </c>
      <c r="N38" s="9"/>
      <c r="O38" s="20" t="s">
        <v>85</v>
      </c>
      <c r="P38" s="20" t="s">
        <v>97</v>
      </c>
      <c r="Q38" s="20" t="s">
        <v>105</v>
      </c>
      <c r="R38" s="9"/>
      <c r="S38" s="29" t="str">
        <f>"360,0"</f>
        <v>360,0</v>
      </c>
      <c r="T38" s="9" t="str">
        <f>"256,7520"</f>
        <v>256,7520</v>
      </c>
      <c r="U38" s="8"/>
    </row>
    <row r="39" spans="1:21">
      <c r="B39" s="5" t="s">
        <v>8</v>
      </c>
    </row>
    <row r="40" spans="1:21" ht="16">
      <c r="A40" s="52" t="s">
        <v>106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21">
      <c r="A41" s="11" t="s">
        <v>160</v>
      </c>
      <c r="B41" s="10" t="s">
        <v>107</v>
      </c>
      <c r="C41" s="10" t="s">
        <v>108</v>
      </c>
      <c r="D41" s="10" t="s">
        <v>109</v>
      </c>
      <c r="E41" s="10" t="s">
        <v>220</v>
      </c>
      <c r="F41" s="10" t="s">
        <v>16</v>
      </c>
      <c r="G41" s="21" t="s">
        <v>71</v>
      </c>
      <c r="H41" s="21" t="s">
        <v>85</v>
      </c>
      <c r="I41" s="21" t="s">
        <v>86</v>
      </c>
      <c r="J41" s="11"/>
      <c r="K41" s="21" t="s">
        <v>65</v>
      </c>
      <c r="L41" s="21" t="s">
        <v>19</v>
      </c>
      <c r="M41" s="21" t="s">
        <v>66</v>
      </c>
      <c r="N41" s="11"/>
      <c r="O41" s="21" t="s">
        <v>89</v>
      </c>
      <c r="P41" s="21" t="s">
        <v>98</v>
      </c>
      <c r="Q41" s="21" t="s">
        <v>99</v>
      </c>
      <c r="R41" s="11"/>
      <c r="S41" s="30" t="str">
        <f>"342,5"</f>
        <v>342,5</v>
      </c>
      <c r="T41" s="11" t="str">
        <f>"232,5575"</f>
        <v>232,5575</v>
      </c>
      <c r="U41" s="10" t="s">
        <v>213</v>
      </c>
    </row>
    <row r="42" spans="1:21">
      <c r="A42" s="15" t="s">
        <v>162</v>
      </c>
      <c r="B42" s="14" t="s">
        <v>110</v>
      </c>
      <c r="C42" s="14" t="s">
        <v>111</v>
      </c>
      <c r="D42" s="14" t="s">
        <v>112</v>
      </c>
      <c r="E42" s="14" t="s">
        <v>220</v>
      </c>
      <c r="F42" s="14" t="s">
        <v>16</v>
      </c>
      <c r="G42" s="26" t="s">
        <v>35</v>
      </c>
      <c r="H42" s="26" t="s">
        <v>45</v>
      </c>
      <c r="I42" s="27" t="s">
        <v>71</v>
      </c>
      <c r="J42" s="15"/>
      <c r="K42" s="26" t="s">
        <v>30</v>
      </c>
      <c r="L42" s="26" t="s">
        <v>32</v>
      </c>
      <c r="M42" s="27" t="s">
        <v>35</v>
      </c>
      <c r="N42" s="15"/>
      <c r="O42" s="26" t="s">
        <v>85</v>
      </c>
      <c r="P42" s="26" t="s">
        <v>97</v>
      </c>
      <c r="Q42" s="27" t="s">
        <v>113</v>
      </c>
      <c r="R42" s="15"/>
      <c r="S42" s="32" t="str">
        <f>"257,5"</f>
        <v>257,5</v>
      </c>
      <c r="T42" s="15" t="str">
        <f>"177,2115"</f>
        <v>177,2115</v>
      </c>
      <c r="U42" s="14" t="s">
        <v>213</v>
      </c>
    </row>
    <row r="43" spans="1:21">
      <c r="A43" s="15" t="s">
        <v>160</v>
      </c>
      <c r="B43" s="14" t="s">
        <v>114</v>
      </c>
      <c r="C43" s="14" t="s">
        <v>211</v>
      </c>
      <c r="D43" s="14" t="s">
        <v>115</v>
      </c>
      <c r="E43" s="14" t="s">
        <v>221</v>
      </c>
      <c r="F43" s="14" t="s">
        <v>16</v>
      </c>
      <c r="G43" s="26" t="s">
        <v>88</v>
      </c>
      <c r="H43" s="26" t="s">
        <v>98</v>
      </c>
      <c r="I43" s="27" t="s">
        <v>116</v>
      </c>
      <c r="J43" s="15"/>
      <c r="K43" s="27" t="s">
        <v>47</v>
      </c>
      <c r="L43" s="26" t="s">
        <v>47</v>
      </c>
      <c r="M43" s="26" t="s">
        <v>71</v>
      </c>
      <c r="N43" s="15"/>
      <c r="O43" s="26" t="s">
        <v>98</v>
      </c>
      <c r="P43" s="26" t="s">
        <v>117</v>
      </c>
      <c r="Q43" s="26" t="s">
        <v>118</v>
      </c>
      <c r="R43" s="15"/>
      <c r="S43" s="32" t="str">
        <f>"415,0"</f>
        <v>415,0</v>
      </c>
      <c r="T43" s="15" t="str">
        <f>"293,0315"</f>
        <v>293,0315</v>
      </c>
      <c r="U43" s="14"/>
    </row>
    <row r="44" spans="1:21">
      <c r="A44" s="13" t="s">
        <v>160</v>
      </c>
      <c r="B44" s="12" t="s">
        <v>119</v>
      </c>
      <c r="C44" s="12" t="s">
        <v>120</v>
      </c>
      <c r="D44" s="12" t="s">
        <v>121</v>
      </c>
      <c r="E44" s="12" t="s">
        <v>224</v>
      </c>
      <c r="F44" s="12" t="s">
        <v>16</v>
      </c>
      <c r="G44" s="23" t="s">
        <v>98</v>
      </c>
      <c r="H44" s="24" t="s">
        <v>99</v>
      </c>
      <c r="I44" s="23" t="s">
        <v>99</v>
      </c>
      <c r="J44" s="13"/>
      <c r="K44" s="23" t="s">
        <v>71</v>
      </c>
      <c r="L44" s="24" t="s">
        <v>94</v>
      </c>
      <c r="M44" s="23" t="s">
        <v>94</v>
      </c>
      <c r="N44" s="13"/>
      <c r="O44" s="23" t="s">
        <v>99</v>
      </c>
      <c r="P44" s="23" t="s">
        <v>117</v>
      </c>
      <c r="Q44" s="23" t="s">
        <v>122</v>
      </c>
      <c r="R44" s="13"/>
      <c r="S44" s="31" t="str">
        <f>"425,0"</f>
        <v>425,0</v>
      </c>
      <c r="T44" s="13" t="str">
        <f>"287,2575"</f>
        <v>287,2575</v>
      </c>
      <c r="U44" s="12"/>
    </row>
    <row r="45" spans="1:21">
      <c r="B45" s="5" t="s">
        <v>8</v>
      </c>
    </row>
    <row r="46" spans="1:21" ht="16">
      <c r="A46" s="52" t="s">
        <v>123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</row>
    <row r="47" spans="1:21">
      <c r="A47" s="11" t="s">
        <v>160</v>
      </c>
      <c r="B47" s="10" t="s">
        <v>124</v>
      </c>
      <c r="C47" s="10" t="s">
        <v>125</v>
      </c>
      <c r="D47" s="10" t="s">
        <v>126</v>
      </c>
      <c r="E47" s="10" t="s">
        <v>220</v>
      </c>
      <c r="F47" s="10" t="s">
        <v>16</v>
      </c>
      <c r="G47" s="21" t="s">
        <v>99</v>
      </c>
      <c r="H47" s="21" t="s">
        <v>117</v>
      </c>
      <c r="I47" s="22" t="s">
        <v>127</v>
      </c>
      <c r="J47" s="11"/>
      <c r="K47" s="21" t="s">
        <v>45</v>
      </c>
      <c r="L47" s="21" t="s">
        <v>47</v>
      </c>
      <c r="M47" s="22" t="s">
        <v>70</v>
      </c>
      <c r="N47" s="11"/>
      <c r="O47" s="21" t="s">
        <v>117</v>
      </c>
      <c r="P47" s="21" t="s">
        <v>122</v>
      </c>
      <c r="Q47" s="21" t="s">
        <v>118</v>
      </c>
      <c r="R47" s="11"/>
      <c r="S47" s="30" t="str">
        <f>"425,0"</f>
        <v>425,0</v>
      </c>
      <c r="T47" s="11" t="str">
        <f>"279,2250"</f>
        <v>279,2250</v>
      </c>
      <c r="U47" s="10"/>
    </row>
    <row r="48" spans="1:21">
      <c r="A48" s="13" t="s">
        <v>160</v>
      </c>
      <c r="B48" s="12" t="s">
        <v>128</v>
      </c>
      <c r="C48" s="12" t="s">
        <v>129</v>
      </c>
      <c r="D48" s="12" t="s">
        <v>130</v>
      </c>
      <c r="E48" s="12" t="s">
        <v>224</v>
      </c>
      <c r="F48" s="12" t="s">
        <v>16</v>
      </c>
      <c r="G48" s="23" t="s">
        <v>131</v>
      </c>
      <c r="H48" s="23" t="s">
        <v>132</v>
      </c>
      <c r="I48" s="23" t="s">
        <v>133</v>
      </c>
      <c r="J48" s="13"/>
      <c r="K48" s="23" t="s">
        <v>98</v>
      </c>
      <c r="L48" s="24" t="s">
        <v>134</v>
      </c>
      <c r="M48" s="13"/>
      <c r="N48" s="13"/>
      <c r="O48" s="23" t="s">
        <v>135</v>
      </c>
      <c r="P48" s="23" t="s">
        <v>136</v>
      </c>
      <c r="Q48" s="24" t="s">
        <v>137</v>
      </c>
      <c r="R48" s="13"/>
      <c r="S48" s="31" t="str">
        <f>"610,0"</f>
        <v>610,0</v>
      </c>
      <c r="T48" s="13" t="str">
        <f>"403,5150"</f>
        <v>403,5150</v>
      </c>
      <c r="U48" s="12"/>
    </row>
    <row r="49" spans="2:6">
      <c r="B49" s="5" t="s">
        <v>8</v>
      </c>
    </row>
    <row r="50" spans="2:6">
      <c r="B50" s="5" t="s">
        <v>8</v>
      </c>
    </row>
    <row r="51" spans="2:6">
      <c r="B51" s="5" t="s">
        <v>8</v>
      </c>
    </row>
    <row r="52" spans="2:6" ht="18">
      <c r="B52" s="7" t="s">
        <v>7</v>
      </c>
      <c r="C52" s="7"/>
    </row>
    <row r="53" spans="2:6" ht="16">
      <c r="B53" s="16" t="s">
        <v>138</v>
      </c>
      <c r="C53" s="16"/>
    </row>
    <row r="54" spans="2:6" ht="14">
      <c r="B54" s="17"/>
      <c r="C54" s="18" t="s">
        <v>215</v>
      </c>
    </row>
    <row r="55" spans="2:6" ht="14">
      <c r="B55" s="19" t="s">
        <v>140</v>
      </c>
      <c r="C55" s="19" t="s">
        <v>141</v>
      </c>
      <c r="D55" s="19" t="s">
        <v>212</v>
      </c>
      <c r="E55" s="19" t="s">
        <v>142</v>
      </c>
      <c r="F55" s="19" t="s">
        <v>143</v>
      </c>
    </row>
    <row r="56" spans="2:6">
      <c r="B56" s="5" t="s">
        <v>42</v>
      </c>
      <c r="C56" s="5" t="s">
        <v>215</v>
      </c>
      <c r="D56" s="6" t="s">
        <v>144</v>
      </c>
      <c r="E56" s="6" t="s">
        <v>145</v>
      </c>
      <c r="F56" s="6" t="s">
        <v>146</v>
      </c>
    </row>
    <row r="57" spans="2:6">
      <c r="B57" s="5" t="s">
        <v>13</v>
      </c>
      <c r="C57" s="5" t="s">
        <v>215</v>
      </c>
      <c r="D57" s="6" t="s">
        <v>147</v>
      </c>
      <c r="E57" s="6" t="s">
        <v>133</v>
      </c>
      <c r="F57" s="6" t="s">
        <v>148</v>
      </c>
    </row>
    <row r="58" spans="2:6">
      <c r="B58" s="5" t="s">
        <v>54</v>
      </c>
      <c r="C58" s="5" t="s">
        <v>215</v>
      </c>
      <c r="D58" s="6" t="s">
        <v>149</v>
      </c>
      <c r="E58" s="6" t="s">
        <v>150</v>
      </c>
      <c r="F58" s="6" t="s">
        <v>151</v>
      </c>
    </row>
    <row r="60" spans="2:6" ht="16">
      <c r="B60" s="16" t="s">
        <v>152</v>
      </c>
      <c r="C60" s="16"/>
    </row>
    <row r="61" spans="2:6" ht="14">
      <c r="B61" s="17"/>
      <c r="C61" s="18" t="s">
        <v>139</v>
      </c>
    </row>
    <row r="62" spans="2:6" ht="14">
      <c r="B62" s="19" t="s">
        <v>140</v>
      </c>
      <c r="C62" s="19" t="s">
        <v>141</v>
      </c>
      <c r="D62" s="19" t="s">
        <v>212</v>
      </c>
      <c r="E62" s="19" t="s">
        <v>142</v>
      </c>
      <c r="F62" s="19" t="s">
        <v>143</v>
      </c>
    </row>
    <row r="63" spans="2:6">
      <c r="B63" s="5" t="s">
        <v>124</v>
      </c>
      <c r="C63" s="5" t="s">
        <v>139</v>
      </c>
      <c r="D63" s="6" t="s">
        <v>153</v>
      </c>
      <c r="E63" s="6" t="s">
        <v>154</v>
      </c>
      <c r="F63" s="6" t="s">
        <v>155</v>
      </c>
    </row>
    <row r="64" spans="2:6">
      <c r="B64" s="5" t="s">
        <v>107</v>
      </c>
      <c r="C64" s="5" t="s">
        <v>139</v>
      </c>
      <c r="D64" s="6" t="s">
        <v>156</v>
      </c>
      <c r="E64" s="6" t="s">
        <v>157</v>
      </c>
      <c r="F64" s="6" t="s">
        <v>158</v>
      </c>
    </row>
    <row r="65" spans="2:6">
      <c r="B65" s="5" t="s">
        <v>82</v>
      </c>
      <c r="C65" s="5" t="s">
        <v>139</v>
      </c>
      <c r="D65" s="6" t="s">
        <v>149</v>
      </c>
      <c r="E65" s="6" t="s">
        <v>157</v>
      </c>
      <c r="F65" s="6" t="s">
        <v>159</v>
      </c>
    </row>
  </sheetData>
  <mergeCells count="24">
    <mergeCell ref="A31:R31"/>
    <mergeCell ref="A37:R37"/>
    <mergeCell ref="A40:R40"/>
    <mergeCell ref="A46:R46"/>
    <mergeCell ref="B3:B4"/>
    <mergeCell ref="A8:R8"/>
    <mergeCell ref="A12:R12"/>
    <mergeCell ref="A15:R15"/>
    <mergeCell ref="A18:R18"/>
    <mergeCell ref="A22:R22"/>
    <mergeCell ref="A25:R25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41" t="s">
        <v>198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6"/>
      <c r="T4" s="36"/>
      <c r="U4" s="38"/>
    </row>
    <row r="5" spans="1:21" ht="16">
      <c r="A5" s="39" t="s">
        <v>123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9" t="s">
        <v>160</v>
      </c>
      <c r="B6" s="8" t="s">
        <v>164</v>
      </c>
      <c r="C6" s="8" t="s">
        <v>165</v>
      </c>
      <c r="D6" s="8" t="s">
        <v>166</v>
      </c>
      <c r="E6" s="8" t="s">
        <v>224</v>
      </c>
      <c r="F6" s="8" t="s">
        <v>16</v>
      </c>
      <c r="G6" s="20" t="s">
        <v>85</v>
      </c>
      <c r="H6" s="20" t="s">
        <v>88</v>
      </c>
      <c r="I6" s="25" t="s">
        <v>89</v>
      </c>
      <c r="J6" s="9"/>
      <c r="K6" s="20" t="s">
        <v>88</v>
      </c>
      <c r="L6" s="25" t="s">
        <v>97</v>
      </c>
      <c r="M6" s="20" t="s">
        <v>97</v>
      </c>
      <c r="N6" s="9"/>
      <c r="O6" s="20" t="s">
        <v>131</v>
      </c>
      <c r="P6" s="20" t="s">
        <v>150</v>
      </c>
      <c r="Q6" s="20" t="s">
        <v>132</v>
      </c>
      <c r="R6" s="9"/>
      <c r="S6" s="9" t="str">
        <f>"435,0"</f>
        <v>435,0</v>
      </c>
      <c r="T6" s="9" t="str">
        <f>"281,1405"</f>
        <v>281,1405</v>
      </c>
      <c r="U6" s="8"/>
    </row>
    <row r="7" spans="1:21">
      <c r="B7" s="5" t="s">
        <v>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41" t="s">
        <v>194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10</v>
      </c>
      <c r="H3" s="35"/>
      <c r="I3" s="35"/>
      <c r="J3" s="35"/>
      <c r="K3" s="35" t="s">
        <v>11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6"/>
      <c r="Q4" s="38"/>
    </row>
    <row r="5" spans="1:17" ht="16">
      <c r="A5" s="39" t="s">
        <v>48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9" t="s">
        <v>160</v>
      </c>
      <c r="B6" s="8" t="s">
        <v>191</v>
      </c>
      <c r="C6" s="8" t="s">
        <v>192</v>
      </c>
      <c r="D6" s="8" t="s">
        <v>51</v>
      </c>
      <c r="E6" s="8" t="s">
        <v>224</v>
      </c>
      <c r="F6" s="8" t="s">
        <v>16</v>
      </c>
      <c r="G6" s="25" t="s">
        <v>52</v>
      </c>
      <c r="H6" s="20" t="s">
        <v>52</v>
      </c>
      <c r="I6" s="20" t="s">
        <v>30</v>
      </c>
      <c r="J6" s="9"/>
      <c r="K6" s="20" t="s">
        <v>45</v>
      </c>
      <c r="L6" s="20" t="s">
        <v>47</v>
      </c>
      <c r="M6" s="20" t="s">
        <v>71</v>
      </c>
      <c r="N6" s="9"/>
      <c r="O6" s="9" t="str">
        <f>"145,0"</f>
        <v>145,0</v>
      </c>
      <c r="P6" s="9" t="str">
        <f>"161,6605"</f>
        <v>161,6605</v>
      </c>
      <c r="Q6" s="8"/>
    </row>
    <row r="7" spans="1:17">
      <c r="B7" s="5" t="s">
        <v>8</v>
      </c>
    </row>
    <row r="8" spans="1:17" ht="16">
      <c r="A8" s="52" t="s">
        <v>102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9" t="s">
        <v>160</v>
      </c>
      <c r="B9" s="8" t="s">
        <v>103</v>
      </c>
      <c r="C9" s="8" t="s">
        <v>203</v>
      </c>
      <c r="D9" s="8" t="s">
        <v>104</v>
      </c>
      <c r="E9" s="8" t="s">
        <v>223</v>
      </c>
      <c r="F9" s="8" t="s">
        <v>16</v>
      </c>
      <c r="G9" s="20" t="s">
        <v>24</v>
      </c>
      <c r="H9" s="20" t="s">
        <v>71</v>
      </c>
      <c r="I9" s="20" t="s">
        <v>94</v>
      </c>
      <c r="J9" s="9"/>
      <c r="K9" s="20" t="s">
        <v>85</v>
      </c>
      <c r="L9" s="20" t="s">
        <v>97</v>
      </c>
      <c r="M9" s="20" t="s">
        <v>105</v>
      </c>
      <c r="N9" s="9"/>
      <c r="O9" s="9" t="str">
        <f>"240,0"</f>
        <v>240,0</v>
      </c>
      <c r="P9" s="9" t="str">
        <f>"171,1680"</f>
        <v>171,1680</v>
      </c>
      <c r="Q9" s="8"/>
    </row>
    <row r="10" spans="1:17">
      <c r="B10" s="5" t="s">
        <v>8</v>
      </c>
    </row>
    <row r="11" spans="1:17" ht="16">
      <c r="A11" s="52" t="s">
        <v>123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7">
      <c r="A12" s="9" t="s">
        <v>160</v>
      </c>
      <c r="B12" s="8" t="s">
        <v>128</v>
      </c>
      <c r="C12" s="8" t="s">
        <v>129</v>
      </c>
      <c r="D12" s="8" t="s">
        <v>130</v>
      </c>
      <c r="E12" s="8" t="s">
        <v>224</v>
      </c>
      <c r="F12" s="8" t="s">
        <v>16</v>
      </c>
      <c r="G12" s="20" t="s">
        <v>98</v>
      </c>
      <c r="H12" s="25" t="s">
        <v>134</v>
      </c>
      <c r="I12" s="9"/>
      <c r="J12" s="9"/>
      <c r="K12" s="20" t="s">
        <v>135</v>
      </c>
      <c r="L12" s="20" t="s">
        <v>136</v>
      </c>
      <c r="M12" s="25" t="s">
        <v>137</v>
      </c>
      <c r="N12" s="9"/>
      <c r="O12" s="9" t="str">
        <f>"410,0"</f>
        <v>410,0</v>
      </c>
      <c r="P12" s="9" t="str">
        <f>"271,2150"</f>
        <v>271,2150</v>
      </c>
      <c r="Q12" s="8"/>
    </row>
    <row r="13" spans="1:17">
      <c r="B13" s="5" t="s">
        <v>8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1" t="s">
        <v>195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9</v>
      </c>
      <c r="H3" s="35"/>
      <c r="I3" s="35"/>
      <c r="J3" s="35"/>
      <c r="K3" s="35" t="s">
        <v>188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53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160</v>
      </c>
      <c r="B6" s="8" t="s">
        <v>100</v>
      </c>
      <c r="C6" s="8" t="s">
        <v>204</v>
      </c>
      <c r="D6" s="8" t="s">
        <v>101</v>
      </c>
      <c r="E6" s="8" t="s">
        <v>222</v>
      </c>
      <c r="F6" s="8" t="s">
        <v>16</v>
      </c>
      <c r="G6" s="25" t="s">
        <v>70</v>
      </c>
      <c r="H6" s="20" t="s">
        <v>70</v>
      </c>
      <c r="I6" s="20" t="s">
        <v>71</v>
      </c>
      <c r="J6" s="9"/>
      <c r="K6" s="9" t="str">
        <f>"100,0"</f>
        <v>100,0</v>
      </c>
      <c r="L6" s="9" t="str">
        <f>"86,8252"</f>
        <v>86,8252</v>
      </c>
      <c r="M6" s="8"/>
    </row>
    <row r="7" spans="1:13">
      <c r="B7" s="5" t="s">
        <v>8</v>
      </c>
    </row>
    <row r="8" spans="1:13" ht="16">
      <c r="A8" s="52" t="s">
        <v>106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160</v>
      </c>
      <c r="B9" s="8" t="s">
        <v>119</v>
      </c>
      <c r="C9" s="8" t="s">
        <v>120</v>
      </c>
      <c r="D9" s="8" t="s">
        <v>121</v>
      </c>
      <c r="E9" s="8" t="s">
        <v>224</v>
      </c>
      <c r="F9" s="8" t="s">
        <v>16</v>
      </c>
      <c r="G9" s="20" t="s">
        <v>98</v>
      </c>
      <c r="H9" s="25" t="s">
        <v>99</v>
      </c>
      <c r="I9" s="20" t="s">
        <v>99</v>
      </c>
      <c r="J9" s="9"/>
      <c r="K9" s="9" t="str">
        <f>"150,0"</f>
        <v>150,0</v>
      </c>
      <c r="L9" s="9" t="str">
        <f>"101,3850"</f>
        <v>101,3850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1" width="10.5" style="28" bestFit="1" customWidth="1"/>
    <col min="12" max="12" width="7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1" t="s">
        <v>197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10</v>
      </c>
      <c r="H3" s="35"/>
      <c r="I3" s="35"/>
      <c r="J3" s="35"/>
      <c r="K3" s="33" t="s">
        <v>188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26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1" t="s">
        <v>161</v>
      </c>
      <c r="B6" s="10" t="s">
        <v>37</v>
      </c>
      <c r="C6" s="10" t="s">
        <v>38</v>
      </c>
      <c r="D6" s="10" t="s">
        <v>39</v>
      </c>
      <c r="E6" s="10" t="s">
        <v>220</v>
      </c>
      <c r="F6" s="10" t="s">
        <v>16</v>
      </c>
      <c r="G6" s="22" t="s">
        <v>22</v>
      </c>
      <c r="H6" s="22" t="s">
        <v>22</v>
      </c>
      <c r="I6" s="22" t="s">
        <v>22</v>
      </c>
      <c r="J6" s="11"/>
      <c r="K6" s="30">
        <v>0</v>
      </c>
      <c r="L6" s="11" t="str">
        <f>"0,0000"</f>
        <v>0,0000</v>
      </c>
      <c r="M6" s="10" t="s">
        <v>213</v>
      </c>
    </row>
    <row r="7" spans="1:13">
      <c r="A7" s="13" t="s">
        <v>160</v>
      </c>
      <c r="B7" s="12" t="s">
        <v>167</v>
      </c>
      <c r="C7" s="12" t="s">
        <v>168</v>
      </c>
      <c r="D7" s="12" t="s">
        <v>39</v>
      </c>
      <c r="E7" s="12" t="s">
        <v>224</v>
      </c>
      <c r="F7" s="12" t="s">
        <v>16</v>
      </c>
      <c r="G7" s="23" t="s">
        <v>22</v>
      </c>
      <c r="H7" s="23" t="s">
        <v>52</v>
      </c>
      <c r="I7" s="23" t="s">
        <v>30</v>
      </c>
      <c r="J7" s="13"/>
      <c r="K7" s="31" t="str">
        <f>"45,0"</f>
        <v>45,0</v>
      </c>
      <c r="L7" s="13" t="str">
        <f>"56,5200"</f>
        <v>56,5200</v>
      </c>
      <c r="M7" s="12" t="s">
        <v>214</v>
      </c>
    </row>
    <row r="8" spans="1:13">
      <c r="B8" s="5" t="s">
        <v>8</v>
      </c>
    </row>
    <row r="9" spans="1:13" ht="16">
      <c r="A9" s="52" t="s">
        <v>41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9" t="s">
        <v>160</v>
      </c>
      <c r="B10" s="8" t="s">
        <v>42</v>
      </c>
      <c r="C10" s="8" t="s">
        <v>43</v>
      </c>
      <c r="D10" s="8" t="s">
        <v>44</v>
      </c>
      <c r="E10" s="8" t="s">
        <v>220</v>
      </c>
      <c r="F10" s="8" t="s">
        <v>16</v>
      </c>
      <c r="G10" s="20" t="s">
        <v>30</v>
      </c>
      <c r="H10" s="25" t="s">
        <v>46</v>
      </c>
      <c r="I10" s="25" t="s">
        <v>46</v>
      </c>
      <c r="J10" s="9"/>
      <c r="K10" s="29" t="str">
        <f>"45,0"</f>
        <v>45,0</v>
      </c>
      <c r="L10" s="9" t="str">
        <f>"53,1720"</f>
        <v>53,1720</v>
      </c>
      <c r="M10" s="8" t="s">
        <v>213</v>
      </c>
    </row>
    <row r="11" spans="1:13">
      <c r="B11" s="5" t="s">
        <v>8</v>
      </c>
    </row>
    <row r="12" spans="1:13" ht="16">
      <c r="A12" s="52" t="s">
        <v>53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11" t="s">
        <v>160</v>
      </c>
      <c r="B13" s="10" t="s">
        <v>82</v>
      </c>
      <c r="C13" s="10" t="s">
        <v>83</v>
      </c>
      <c r="D13" s="10" t="s">
        <v>84</v>
      </c>
      <c r="E13" s="10" t="s">
        <v>220</v>
      </c>
      <c r="F13" s="10" t="s">
        <v>16</v>
      </c>
      <c r="G13" s="22" t="s">
        <v>66</v>
      </c>
      <c r="H13" s="21" t="s">
        <v>45</v>
      </c>
      <c r="I13" s="22" t="s">
        <v>24</v>
      </c>
      <c r="J13" s="11"/>
      <c r="K13" s="30" t="str">
        <f>"80,0"</f>
        <v>80,0</v>
      </c>
      <c r="L13" s="11" t="str">
        <f>"64,5360"</f>
        <v>64,5360</v>
      </c>
      <c r="M13" s="10" t="s">
        <v>213</v>
      </c>
    </row>
    <row r="14" spans="1:13">
      <c r="A14" s="13" t="s">
        <v>160</v>
      </c>
      <c r="B14" s="12" t="s">
        <v>100</v>
      </c>
      <c r="C14" s="12" t="s">
        <v>204</v>
      </c>
      <c r="D14" s="12" t="s">
        <v>101</v>
      </c>
      <c r="E14" s="12" t="s">
        <v>222</v>
      </c>
      <c r="F14" s="12" t="s">
        <v>16</v>
      </c>
      <c r="G14" s="23" t="s">
        <v>19</v>
      </c>
      <c r="H14" s="23" t="s">
        <v>45</v>
      </c>
      <c r="I14" s="23" t="s">
        <v>23</v>
      </c>
      <c r="J14" s="13"/>
      <c r="K14" s="31" t="str">
        <f>"82,5"</f>
        <v>82,5</v>
      </c>
      <c r="L14" s="13" t="str">
        <f>"71,6308"</f>
        <v>71,6308</v>
      </c>
      <c r="M14" s="12"/>
    </row>
    <row r="15" spans="1:13">
      <c r="B15" s="5" t="s">
        <v>8</v>
      </c>
    </row>
    <row r="16" spans="1:13" ht="16">
      <c r="A16" s="52" t="s">
        <v>102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11" t="s">
        <v>160</v>
      </c>
      <c r="B17" s="10" t="s">
        <v>169</v>
      </c>
      <c r="C17" s="10" t="s">
        <v>170</v>
      </c>
      <c r="D17" s="10" t="s">
        <v>171</v>
      </c>
      <c r="E17" s="10" t="s">
        <v>220</v>
      </c>
      <c r="F17" s="10" t="s">
        <v>16</v>
      </c>
      <c r="G17" s="21" t="s">
        <v>19</v>
      </c>
      <c r="H17" s="21" t="s">
        <v>23</v>
      </c>
      <c r="I17" s="11"/>
      <c r="J17" s="11"/>
      <c r="K17" s="30" t="str">
        <f>"82,5"</f>
        <v>82,5</v>
      </c>
      <c r="L17" s="11" t="str">
        <f>"60,4725"</f>
        <v>60,4725</v>
      </c>
      <c r="M17" s="10"/>
    </row>
    <row r="18" spans="1:13">
      <c r="A18" s="15" t="s">
        <v>160</v>
      </c>
      <c r="B18" s="14" t="s">
        <v>103</v>
      </c>
      <c r="C18" s="14" t="s">
        <v>203</v>
      </c>
      <c r="D18" s="14" t="s">
        <v>104</v>
      </c>
      <c r="E18" s="14" t="s">
        <v>223</v>
      </c>
      <c r="F18" s="14" t="s">
        <v>16</v>
      </c>
      <c r="G18" s="26" t="s">
        <v>24</v>
      </c>
      <c r="H18" s="26" t="s">
        <v>71</v>
      </c>
      <c r="I18" s="26" t="s">
        <v>94</v>
      </c>
      <c r="J18" s="15"/>
      <c r="K18" s="32" t="str">
        <f>"105,0"</f>
        <v>105,0</v>
      </c>
      <c r="L18" s="15" t="str">
        <f>"74,8860"</f>
        <v>74,8860</v>
      </c>
      <c r="M18" s="14"/>
    </row>
    <row r="19" spans="1:13">
      <c r="A19" s="13" t="s">
        <v>162</v>
      </c>
      <c r="B19" s="12" t="s">
        <v>172</v>
      </c>
      <c r="C19" s="12" t="s">
        <v>207</v>
      </c>
      <c r="D19" s="12" t="s">
        <v>173</v>
      </c>
      <c r="E19" s="12" t="s">
        <v>223</v>
      </c>
      <c r="F19" s="12" t="s">
        <v>16</v>
      </c>
      <c r="G19" s="23" t="s">
        <v>24</v>
      </c>
      <c r="H19" s="23" t="s">
        <v>70</v>
      </c>
      <c r="I19" s="23" t="s">
        <v>71</v>
      </c>
      <c r="J19" s="13"/>
      <c r="K19" s="31" t="str">
        <f>"100,0"</f>
        <v>100,0</v>
      </c>
      <c r="L19" s="13" t="str">
        <f>"73,2553"</f>
        <v>73,2553</v>
      </c>
      <c r="M19" s="12"/>
    </row>
    <row r="20" spans="1:13">
      <c r="B20" s="5" t="s">
        <v>8</v>
      </c>
    </row>
    <row r="21" spans="1:13" ht="16">
      <c r="A21" s="52" t="s">
        <v>106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3">
      <c r="A22" s="11" t="s">
        <v>160</v>
      </c>
      <c r="B22" s="10" t="s">
        <v>174</v>
      </c>
      <c r="C22" s="10" t="s">
        <v>175</v>
      </c>
      <c r="D22" s="10" t="s">
        <v>176</v>
      </c>
      <c r="E22" s="10" t="s">
        <v>220</v>
      </c>
      <c r="F22" s="10" t="s">
        <v>16</v>
      </c>
      <c r="G22" s="21" t="s">
        <v>57</v>
      </c>
      <c r="H22" s="21" t="s">
        <v>35</v>
      </c>
      <c r="I22" s="21" t="s">
        <v>36</v>
      </c>
      <c r="J22" s="11"/>
      <c r="K22" s="30" t="str">
        <f>"65,0"</f>
        <v>65,0</v>
      </c>
      <c r="L22" s="11" t="str">
        <f>"43,7385"</f>
        <v>43,7385</v>
      </c>
      <c r="M22" s="10" t="s">
        <v>213</v>
      </c>
    </row>
    <row r="23" spans="1:13">
      <c r="A23" s="13" t="s">
        <v>161</v>
      </c>
      <c r="B23" s="12" t="s">
        <v>177</v>
      </c>
      <c r="C23" s="12" t="s">
        <v>208</v>
      </c>
      <c r="D23" s="12" t="s">
        <v>178</v>
      </c>
      <c r="E23" s="12" t="s">
        <v>221</v>
      </c>
      <c r="F23" s="12" t="s">
        <v>16</v>
      </c>
      <c r="G23" s="24" t="s">
        <v>94</v>
      </c>
      <c r="H23" s="24" t="s">
        <v>94</v>
      </c>
      <c r="I23" s="24" t="s">
        <v>94</v>
      </c>
      <c r="J23" s="13"/>
      <c r="K23" s="31">
        <v>0</v>
      </c>
      <c r="L23" s="13" t="str">
        <f>"0,0000"</f>
        <v>0,0000</v>
      </c>
      <c r="M23" s="12"/>
    </row>
    <row r="24" spans="1:13">
      <c r="B24" s="5" t="s">
        <v>8</v>
      </c>
    </row>
    <row r="25" spans="1:13" ht="16">
      <c r="A25" s="52" t="s">
        <v>123</v>
      </c>
      <c r="B25" s="52"/>
      <c r="C25" s="53"/>
      <c r="D25" s="53"/>
      <c r="E25" s="53"/>
      <c r="F25" s="53"/>
      <c r="G25" s="53"/>
      <c r="H25" s="53"/>
      <c r="I25" s="53"/>
      <c r="J25" s="53"/>
    </row>
    <row r="26" spans="1:13">
      <c r="A26" s="11" t="s">
        <v>160</v>
      </c>
      <c r="B26" s="10" t="s">
        <v>124</v>
      </c>
      <c r="C26" s="10" t="s">
        <v>125</v>
      </c>
      <c r="D26" s="10" t="s">
        <v>126</v>
      </c>
      <c r="E26" s="10" t="s">
        <v>220</v>
      </c>
      <c r="F26" s="10" t="s">
        <v>16</v>
      </c>
      <c r="G26" s="21" t="s">
        <v>45</v>
      </c>
      <c r="H26" s="21" t="s">
        <v>47</v>
      </c>
      <c r="I26" s="22" t="s">
        <v>70</v>
      </c>
      <c r="J26" s="11"/>
      <c r="K26" s="30" t="str">
        <f>"90,0"</f>
        <v>90,0</v>
      </c>
      <c r="L26" s="11" t="str">
        <f>"59,1300"</f>
        <v>59,1300</v>
      </c>
      <c r="M26" s="10"/>
    </row>
    <row r="27" spans="1:13">
      <c r="A27" s="13" t="s">
        <v>160</v>
      </c>
      <c r="B27" s="12" t="s">
        <v>179</v>
      </c>
      <c r="C27" s="12" t="s">
        <v>209</v>
      </c>
      <c r="D27" s="12" t="s">
        <v>180</v>
      </c>
      <c r="E27" s="12" t="s">
        <v>223</v>
      </c>
      <c r="F27" s="12" t="s">
        <v>16</v>
      </c>
      <c r="G27" s="23" t="s">
        <v>98</v>
      </c>
      <c r="H27" s="23" t="s">
        <v>90</v>
      </c>
      <c r="I27" s="23" t="s">
        <v>134</v>
      </c>
      <c r="J27" s="13"/>
      <c r="K27" s="31" t="str">
        <f>"147,5"</f>
        <v>147,5</v>
      </c>
      <c r="L27" s="13" t="str">
        <f>"97,8903"</f>
        <v>97,8903</v>
      </c>
      <c r="M27" s="12"/>
    </row>
    <row r="28" spans="1:13">
      <c r="B28" s="5" t="s">
        <v>8</v>
      </c>
    </row>
    <row r="29" spans="1:13" ht="16">
      <c r="A29" s="52" t="s">
        <v>181</v>
      </c>
      <c r="B29" s="52"/>
      <c r="C29" s="53"/>
      <c r="D29" s="53"/>
      <c r="E29" s="53"/>
      <c r="F29" s="53"/>
      <c r="G29" s="53"/>
      <c r="H29" s="53"/>
      <c r="I29" s="53"/>
      <c r="J29" s="53"/>
    </row>
    <row r="30" spans="1:13">
      <c r="A30" s="9" t="s">
        <v>160</v>
      </c>
      <c r="B30" s="8" t="s">
        <v>182</v>
      </c>
      <c r="C30" s="8" t="s">
        <v>183</v>
      </c>
      <c r="D30" s="8" t="s">
        <v>184</v>
      </c>
      <c r="E30" s="8" t="s">
        <v>224</v>
      </c>
      <c r="F30" s="8" t="s">
        <v>16</v>
      </c>
      <c r="G30" s="20" t="s">
        <v>97</v>
      </c>
      <c r="H30" s="20" t="s">
        <v>89</v>
      </c>
      <c r="I30" s="20" t="s">
        <v>98</v>
      </c>
      <c r="J30" s="9"/>
      <c r="K30" s="29" t="str">
        <f>"140,0"</f>
        <v>140,0</v>
      </c>
      <c r="L30" s="9" t="str">
        <f>"87,2480"</f>
        <v>87,2480</v>
      </c>
      <c r="M30" s="8" t="s">
        <v>214</v>
      </c>
    </row>
    <row r="31" spans="1:13">
      <c r="B31" s="5" t="s">
        <v>8</v>
      </c>
    </row>
    <row r="32" spans="1:13" ht="16">
      <c r="A32" s="52" t="s">
        <v>185</v>
      </c>
      <c r="B32" s="52"/>
      <c r="C32" s="53"/>
      <c r="D32" s="53"/>
      <c r="E32" s="53"/>
      <c r="F32" s="53"/>
      <c r="G32" s="53"/>
      <c r="H32" s="53"/>
      <c r="I32" s="53"/>
      <c r="J32" s="53"/>
    </row>
    <row r="33" spans="1:13">
      <c r="A33" s="9" t="s">
        <v>161</v>
      </c>
      <c r="B33" s="8" t="s">
        <v>186</v>
      </c>
      <c r="C33" s="8" t="s">
        <v>210</v>
      </c>
      <c r="D33" s="8" t="s">
        <v>187</v>
      </c>
      <c r="E33" s="8" t="s">
        <v>222</v>
      </c>
      <c r="F33" s="8" t="s">
        <v>16</v>
      </c>
      <c r="G33" s="25" t="s">
        <v>89</v>
      </c>
      <c r="H33" s="25" t="s">
        <v>89</v>
      </c>
      <c r="I33" s="25" t="s">
        <v>89</v>
      </c>
      <c r="J33" s="9"/>
      <c r="K33" s="29" t="str">
        <f>"0.00"</f>
        <v>0.00</v>
      </c>
      <c r="L33" s="9" t="str">
        <f>"0,0000"</f>
        <v>0,0000</v>
      </c>
      <c r="M33" s="8"/>
    </row>
    <row r="34" spans="1:13">
      <c r="B34" s="5" t="s">
        <v>8</v>
      </c>
    </row>
  </sheetData>
  <mergeCells count="19">
    <mergeCell ref="A32:J32"/>
    <mergeCell ref="B3:B4"/>
    <mergeCell ref="A9:J9"/>
    <mergeCell ref="A12:J12"/>
    <mergeCell ref="A16:J16"/>
    <mergeCell ref="A21:J21"/>
    <mergeCell ref="A25:J25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1" t="s">
        <v>196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11</v>
      </c>
      <c r="H3" s="35"/>
      <c r="I3" s="35"/>
      <c r="J3" s="35"/>
      <c r="K3" s="35" t="s">
        <v>188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41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160</v>
      </c>
      <c r="B6" s="8" t="s">
        <v>189</v>
      </c>
      <c r="C6" s="8" t="s">
        <v>205</v>
      </c>
      <c r="D6" s="8" t="s">
        <v>190</v>
      </c>
      <c r="E6" s="8" t="s">
        <v>223</v>
      </c>
      <c r="F6" s="8" t="s">
        <v>16</v>
      </c>
      <c r="G6" s="20" t="s">
        <v>45</v>
      </c>
      <c r="H6" s="20" t="s">
        <v>24</v>
      </c>
      <c r="I6" s="20" t="s">
        <v>47</v>
      </c>
      <c r="J6" s="9"/>
      <c r="K6" s="9" t="str">
        <f>"90,0"</f>
        <v>90,0</v>
      </c>
      <c r="L6" s="9" t="str">
        <f>"109,6525"</f>
        <v>109,6525</v>
      </c>
      <c r="M6" s="8" t="s">
        <v>214</v>
      </c>
    </row>
    <row r="7" spans="1:13">
      <c r="B7" s="5" t="s">
        <v>8</v>
      </c>
    </row>
    <row r="8" spans="1:13" ht="16">
      <c r="A8" s="52" t="s">
        <v>48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160</v>
      </c>
      <c r="B9" s="8" t="s">
        <v>191</v>
      </c>
      <c r="C9" s="8" t="s">
        <v>192</v>
      </c>
      <c r="D9" s="8" t="s">
        <v>51</v>
      </c>
      <c r="E9" s="8" t="s">
        <v>224</v>
      </c>
      <c r="F9" s="8" t="s">
        <v>16</v>
      </c>
      <c r="G9" s="20" t="s">
        <v>45</v>
      </c>
      <c r="H9" s="20" t="s">
        <v>47</v>
      </c>
      <c r="I9" s="20" t="s">
        <v>71</v>
      </c>
      <c r="J9" s="9"/>
      <c r="K9" s="9" t="str">
        <f>"100,0"</f>
        <v>100,0</v>
      </c>
      <c r="L9" s="9" t="str">
        <f>"111,4900"</f>
        <v>111,4900</v>
      </c>
      <c r="M9" s="8"/>
    </row>
    <row r="10" spans="1:13">
      <c r="B10" s="5" t="s">
        <v>8</v>
      </c>
    </row>
    <row r="11" spans="1:13" ht="16">
      <c r="A11" s="52" t="s">
        <v>48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9" t="s">
        <v>160</v>
      </c>
      <c r="B12" s="8" t="s">
        <v>79</v>
      </c>
      <c r="C12" s="8" t="s">
        <v>80</v>
      </c>
      <c r="D12" s="8" t="s">
        <v>81</v>
      </c>
      <c r="E12" s="8" t="s">
        <v>220</v>
      </c>
      <c r="F12" s="8" t="s">
        <v>16</v>
      </c>
      <c r="G12" s="20" t="s">
        <v>66</v>
      </c>
      <c r="H12" s="20" t="s">
        <v>24</v>
      </c>
      <c r="I12" s="20" t="s">
        <v>47</v>
      </c>
      <c r="J12" s="9"/>
      <c r="K12" s="9" t="str">
        <f>"90,0"</f>
        <v>90,0</v>
      </c>
      <c r="L12" s="9" t="str">
        <f>"80,4060"</f>
        <v>80,4060</v>
      </c>
      <c r="M12" s="8" t="s">
        <v>213</v>
      </c>
    </row>
    <row r="13" spans="1:13">
      <c r="B13" s="5" t="s">
        <v>8</v>
      </c>
    </row>
    <row r="14" spans="1:13" ht="16">
      <c r="A14" s="52" t="s">
        <v>53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11" t="s">
        <v>160</v>
      </c>
      <c r="B15" s="10" t="s">
        <v>95</v>
      </c>
      <c r="C15" s="10" t="s">
        <v>206</v>
      </c>
      <c r="D15" s="10" t="s">
        <v>96</v>
      </c>
      <c r="E15" s="10" t="s">
        <v>221</v>
      </c>
      <c r="F15" s="10" t="s">
        <v>16</v>
      </c>
      <c r="G15" s="21" t="s">
        <v>88</v>
      </c>
      <c r="H15" s="21" t="s">
        <v>98</v>
      </c>
      <c r="I15" s="21" t="s">
        <v>99</v>
      </c>
      <c r="J15" s="11"/>
      <c r="K15" s="11" t="str">
        <f>"150,0"</f>
        <v>150,0</v>
      </c>
      <c r="L15" s="11" t="str">
        <f>"123,8700"</f>
        <v>123,8700</v>
      </c>
      <c r="M15" s="10"/>
    </row>
    <row r="16" spans="1:13">
      <c r="A16" s="13" t="s">
        <v>160</v>
      </c>
      <c r="B16" s="12" t="s">
        <v>100</v>
      </c>
      <c r="C16" s="12" t="s">
        <v>204</v>
      </c>
      <c r="D16" s="12" t="s">
        <v>101</v>
      </c>
      <c r="E16" s="12" t="s">
        <v>222</v>
      </c>
      <c r="F16" s="12" t="s">
        <v>16</v>
      </c>
      <c r="G16" s="23" t="s">
        <v>71</v>
      </c>
      <c r="H16" s="23" t="s">
        <v>85</v>
      </c>
      <c r="I16" s="23" t="s">
        <v>88</v>
      </c>
      <c r="J16" s="13"/>
      <c r="K16" s="13" t="str">
        <f>"120,0"</f>
        <v>120,0</v>
      </c>
      <c r="L16" s="13" t="str">
        <f>"104,1902"</f>
        <v>104,1902</v>
      </c>
      <c r="M16" s="12"/>
    </row>
    <row r="17" spans="1:13">
      <c r="B17" s="5" t="s">
        <v>8</v>
      </c>
    </row>
    <row r="18" spans="1:13" ht="16">
      <c r="A18" s="52" t="s">
        <v>123</v>
      </c>
      <c r="B18" s="52"/>
      <c r="C18" s="53"/>
      <c r="D18" s="53"/>
      <c r="E18" s="53"/>
      <c r="F18" s="53"/>
      <c r="G18" s="53"/>
      <c r="H18" s="53"/>
      <c r="I18" s="53"/>
      <c r="J18" s="53"/>
    </row>
    <row r="19" spans="1:13">
      <c r="A19" s="9" t="s">
        <v>160</v>
      </c>
      <c r="B19" s="8" t="s">
        <v>128</v>
      </c>
      <c r="C19" s="8" t="s">
        <v>129</v>
      </c>
      <c r="D19" s="8" t="s">
        <v>130</v>
      </c>
      <c r="E19" s="8" t="s">
        <v>224</v>
      </c>
      <c r="F19" s="8" t="s">
        <v>16</v>
      </c>
      <c r="G19" s="20" t="s">
        <v>135</v>
      </c>
      <c r="H19" s="20" t="s">
        <v>136</v>
      </c>
      <c r="I19" s="25" t="s">
        <v>137</v>
      </c>
      <c r="J19" s="9"/>
      <c r="K19" s="9" t="str">
        <f>"270,0"</f>
        <v>270,0</v>
      </c>
      <c r="L19" s="9" t="str">
        <f>"178,6050"</f>
        <v>178,6050</v>
      </c>
      <c r="M19" s="8"/>
    </row>
    <row r="20" spans="1:13">
      <c r="B20" s="5" t="s">
        <v>8</v>
      </c>
    </row>
  </sheetData>
  <mergeCells count="16">
    <mergeCell ref="A8:J8"/>
    <mergeCell ref="A11:J11"/>
    <mergeCell ref="A14:J14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10" width="4.5" style="6" customWidth="1"/>
    <col min="11" max="11" width="10.5" style="6" bestFit="1" customWidth="1"/>
    <col min="12" max="12" width="7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1" t="s">
        <v>193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217</v>
      </c>
      <c r="B3" s="54" t="s">
        <v>0</v>
      </c>
      <c r="C3" s="51" t="s">
        <v>218</v>
      </c>
      <c r="D3" s="51" t="s">
        <v>6</v>
      </c>
      <c r="E3" s="35" t="s">
        <v>219</v>
      </c>
      <c r="F3" s="35" t="s">
        <v>5</v>
      </c>
      <c r="G3" s="35" t="s">
        <v>216</v>
      </c>
      <c r="H3" s="35"/>
      <c r="I3" s="35"/>
      <c r="J3" s="35"/>
      <c r="K3" s="35" t="s">
        <v>188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53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160</v>
      </c>
      <c r="B6" s="8" t="s">
        <v>100</v>
      </c>
      <c r="C6" s="8" t="s">
        <v>201</v>
      </c>
      <c r="D6" s="8" t="s">
        <v>101</v>
      </c>
      <c r="E6" s="8" t="s">
        <v>223</v>
      </c>
      <c r="F6" s="8" t="s">
        <v>16</v>
      </c>
      <c r="G6" s="20" t="s">
        <v>21</v>
      </c>
      <c r="H6" s="20" t="s">
        <v>30</v>
      </c>
      <c r="I6" s="25" t="s">
        <v>31</v>
      </c>
      <c r="J6" s="9"/>
      <c r="K6" s="9" t="str">
        <f>"45,0"</f>
        <v>45,0</v>
      </c>
      <c r="L6" s="9" t="str">
        <f>"37,3718"</f>
        <v>37,3718</v>
      </c>
      <c r="M6" s="8"/>
    </row>
    <row r="7" spans="1:13">
      <c r="B7" s="5" t="s">
        <v>8</v>
      </c>
    </row>
    <row r="8" spans="1:13" ht="16">
      <c r="A8" s="52" t="s">
        <v>102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160</v>
      </c>
      <c r="B9" s="8" t="s">
        <v>172</v>
      </c>
      <c r="C9" s="8" t="s">
        <v>200</v>
      </c>
      <c r="D9" s="8" t="s">
        <v>173</v>
      </c>
      <c r="E9" s="8" t="s">
        <v>223</v>
      </c>
      <c r="F9" s="8" t="s">
        <v>16</v>
      </c>
      <c r="G9" s="20" t="s">
        <v>52</v>
      </c>
      <c r="H9" s="20" t="s">
        <v>31</v>
      </c>
      <c r="I9" s="25" t="s">
        <v>57</v>
      </c>
      <c r="J9" s="9"/>
      <c r="K9" s="9" t="str">
        <f>"50,0"</f>
        <v>50,0</v>
      </c>
      <c r="L9" s="9" t="str">
        <f>"35,4948"</f>
        <v>35,4948</v>
      </c>
      <c r="M9" s="8"/>
    </row>
    <row r="10" spans="1:13">
      <c r="B10" s="5" t="s">
        <v>8</v>
      </c>
    </row>
    <row r="11" spans="1:13" ht="16">
      <c r="A11" s="52" t="s">
        <v>123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9" t="s">
        <v>160</v>
      </c>
      <c r="B12" s="8" t="s">
        <v>164</v>
      </c>
      <c r="C12" s="8" t="s">
        <v>165</v>
      </c>
      <c r="D12" s="8" t="s">
        <v>166</v>
      </c>
      <c r="E12" s="8" t="s">
        <v>224</v>
      </c>
      <c r="F12" s="8" t="s">
        <v>16</v>
      </c>
      <c r="G12" s="20" t="s">
        <v>57</v>
      </c>
      <c r="H12" s="20" t="s">
        <v>35</v>
      </c>
      <c r="I12" s="20" t="s">
        <v>17</v>
      </c>
      <c r="J12" s="9"/>
      <c r="K12" s="9" t="str">
        <f>"67,5"</f>
        <v>67,5</v>
      </c>
      <c r="L12" s="9" t="str">
        <f>"41,8568"</f>
        <v>41,8568</v>
      </c>
      <c r="M12" s="8"/>
    </row>
    <row r="13" spans="1:13">
      <c r="B13" s="5" t="s">
        <v>8</v>
      </c>
    </row>
    <row r="14" spans="1:13" ht="16">
      <c r="A14" s="52" t="s">
        <v>181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9" t="s">
        <v>160</v>
      </c>
      <c r="B15" s="8" t="s">
        <v>182</v>
      </c>
      <c r="C15" s="8" t="s">
        <v>183</v>
      </c>
      <c r="D15" s="8" t="s">
        <v>184</v>
      </c>
      <c r="E15" s="8" t="s">
        <v>224</v>
      </c>
      <c r="F15" s="8" t="s">
        <v>16</v>
      </c>
      <c r="G15" s="20" t="s">
        <v>57</v>
      </c>
      <c r="H15" s="20" t="s">
        <v>36</v>
      </c>
      <c r="I15" s="20" t="s">
        <v>65</v>
      </c>
      <c r="J15" s="9"/>
      <c r="K15" s="9" t="str">
        <f>"70,0"</f>
        <v>70,0</v>
      </c>
      <c r="L15" s="9" t="str">
        <f>"41,7305"</f>
        <v>41,7305</v>
      </c>
      <c r="M15" s="8" t="s">
        <v>214</v>
      </c>
    </row>
    <row r="16" spans="1:13">
      <c r="B16" s="5" t="s">
        <v>8</v>
      </c>
    </row>
    <row r="17" spans="1:13" ht="16">
      <c r="A17" s="52" t="s">
        <v>185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9" t="s">
        <v>160</v>
      </c>
      <c r="B18" s="8" t="s">
        <v>186</v>
      </c>
      <c r="C18" s="8" t="s">
        <v>202</v>
      </c>
      <c r="D18" s="8" t="s">
        <v>187</v>
      </c>
      <c r="E18" s="8" t="s">
        <v>223</v>
      </c>
      <c r="F18" s="8" t="s">
        <v>16</v>
      </c>
      <c r="G18" s="20" t="s">
        <v>30</v>
      </c>
      <c r="H18" s="20" t="s">
        <v>57</v>
      </c>
      <c r="I18" s="25" t="s">
        <v>36</v>
      </c>
      <c r="J18" s="9"/>
      <c r="K18" s="9" t="str">
        <f>"55,0"</f>
        <v>55,0</v>
      </c>
      <c r="L18" s="9" t="str">
        <f>"33,1149"</f>
        <v>33,1149</v>
      </c>
      <c r="M18" s="8"/>
    </row>
    <row r="19" spans="1:13">
      <c r="B19" s="5" t="s">
        <v>8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IPL ПЛ без экипировки</vt:lpstr>
      <vt:lpstr>IPL ПЛ в бинтах</vt:lpstr>
      <vt:lpstr>IPL Двоеборье без экип</vt:lpstr>
      <vt:lpstr>IPL Присед без экипировки</vt:lpstr>
      <vt:lpstr>IPL Жим без экипировки</vt:lpstr>
      <vt:lpstr>IPL Тяга без экипировки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2021-01-16T17:31:09Z</dcterms:modified>
</cp:coreProperties>
</file>