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/Users/katerina/Documents/СПР/Протоколы/2026/Май/"/>
    </mc:Choice>
  </mc:AlternateContent>
  <xr:revisionPtr revIDLastSave="0" documentId="13_ncr:1_{6E2F6B8B-3D23-EA49-B0C7-56A9896577EA}" xr6:coauthVersionLast="47" xr6:coauthVersionMax="47" xr10:uidLastSave="{00000000-0000-0000-0000-000000000000}"/>
  <bookViews>
    <workbookView xWindow="900" yWindow="660" windowWidth="28500" windowHeight="16740" activeTab="2" xr2:uid="{00000000-000D-0000-FFFF-FFFF00000000}"/>
  </bookViews>
  <sheets>
    <sheet name="WRPF ПЛ без экипировки" sheetId="5" r:id="rId1"/>
    <sheet name="WRPF Жим лежа без экип" sheetId="6" r:id="rId2"/>
    <sheet name="WRPF Строгий подъём на бицепс" sheetId="9" r:id="rId3"/>
  </sheets>
  <definedNames>
    <definedName name="_FilterDatabase" localSheetId="0" hidden="1">'WRPF ПЛ без экипировки'!$A$1:$S$3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9" l="1"/>
  <c r="L6" i="9"/>
  <c r="K7" i="9"/>
  <c r="L7" i="9"/>
  <c r="K10" i="9"/>
  <c r="L10" i="9"/>
  <c r="K11" i="9"/>
  <c r="L11" i="9"/>
  <c r="K14" i="9"/>
  <c r="L14" i="9"/>
  <c r="L21" i="6" l="1"/>
  <c r="K21" i="6"/>
  <c r="L20" i="6"/>
  <c r="K20" i="6"/>
  <c r="L19" i="6"/>
  <c r="K19" i="6"/>
  <c r="L16" i="6"/>
  <c r="K16" i="6"/>
  <c r="L15" i="6"/>
  <c r="K15" i="6"/>
  <c r="L14" i="6"/>
  <c r="K14" i="6"/>
  <c r="L13" i="6"/>
  <c r="K13" i="6"/>
  <c r="L10" i="6"/>
  <c r="K10" i="6"/>
  <c r="L7" i="6"/>
  <c r="K7" i="6"/>
  <c r="L6" i="6"/>
  <c r="K6" i="6"/>
  <c r="T19" i="5"/>
  <c r="S19" i="5"/>
  <c r="T16" i="5"/>
  <c r="S16" i="5"/>
  <c r="T15" i="5"/>
  <c r="S15" i="5"/>
  <c r="T12" i="5"/>
  <c r="S12" i="5"/>
  <c r="T9" i="5"/>
  <c r="S9" i="5"/>
  <c r="T6" i="5"/>
  <c r="S6" i="5"/>
</calcChain>
</file>

<file path=xl/sharedStrings.xml><?xml version="1.0" encoding="utf-8"?>
<sst xmlns="http://schemas.openxmlformats.org/spreadsheetml/2006/main" count="342" uniqueCount="153">
  <si>
    <t>ФИО</t>
  </si>
  <si>
    <t>Сумма</t>
  </si>
  <si>
    <t>Тренер</t>
  </si>
  <si>
    <t>Очки</t>
  </si>
  <si>
    <t>Рек</t>
  </si>
  <si>
    <t>Город/Область</t>
  </si>
  <si>
    <t>Собственный 
вес</t>
  </si>
  <si>
    <t>Wilks</t>
  </si>
  <si>
    <t>Приседание</t>
  </si>
  <si>
    <t>Жим лёжа</t>
  </si>
  <si>
    <t>Становая тяга</t>
  </si>
  <si>
    <t>ВЕСОВАЯ КАТЕГОРИЯ   75</t>
  </si>
  <si>
    <t>Открытая (20.12.2009)/16</t>
  </si>
  <si>
    <t>72,30</t>
  </si>
  <si>
    <t>70,0</t>
  </si>
  <si>
    <t>75,0</t>
  </si>
  <si>
    <t>80,0</t>
  </si>
  <si>
    <t>37,5</t>
  </si>
  <si>
    <t>40,0</t>
  </si>
  <si>
    <t>42,5</t>
  </si>
  <si>
    <t>85,0</t>
  </si>
  <si>
    <t>ВЕСОВАЯ КАТЕГОРИЯ   82.5</t>
  </si>
  <si>
    <t>Открытая (28.02.1999)/27</t>
  </si>
  <si>
    <t>80,10</t>
  </si>
  <si>
    <t>95,0</t>
  </si>
  <si>
    <t>50,0</t>
  </si>
  <si>
    <t>55,0</t>
  </si>
  <si>
    <t>60,0</t>
  </si>
  <si>
    <t>90,0</t>
  </si>
  <si>
    <t>100,0</t>
  </si>
  <si>
    <t>ВЕСОВАЯ КАТЕГОРИЯ   60</t>
  </si>
  <si>
    <t xml:space="preserve">Погорелко Михаил </t>
  </si>
  <si>
    <t>Открытая (20.06.2008)/17</t>
  </si>
  <si>
    <t>59,40</t>
  </si>
  <si>
    <t>110,0</t>
  </si>
  <si>
    <t>130,0</t>
  </si>
  <si>
    <t>140,0</t>
  </si>
  <si>
    <t xml:space="preserve">Гайфулин Давлет </t>
  </si>
  <si>
    <t>Открытая (03.04.2004)/22</t>
  </si>
  <si>
    <t>73,60</t>
  </si>
  <si>
    <t>160,0</t>
  </si>
  <si>
    <t>170,0</t>
  </si>
  <si>
    <t>180,0</t>
  </si>
  <si>
    <t>120,0</t>
  </si>
  <si>
    <t>190,0</t>
  </si>
  <si>
    <t>200,0</t>
  </si>
  <si>
    <t>Открытая (12.03.2009)/17</t>
  </si>
  <si>
    <t>73,20</t>
  </si>
  <si>
    <t>115,0</t>
  </si>
  <si>
    <t xml:space="preserve">Алексеенко Игорь </t>
  </si>
  <si>
    <t>Открытая (20.10.1990)/35</t>
  </si>
  <si>
    <t>76,60</t>
  </si>
  <si>
    <t>210,0</t>
  </si>
  <si>
    <t>215,0</t>
  </si>
  <si>
    <t>150,0</t>
  </si>
  <si>
    <t>155,0</t>
  </si>
  <si>
    <t>220,0</t>
  </si>
  <si>
    <t>230,0</t>
  </si>
  <si>
    <t>235,0</t>
  </si>
  <si>
    <t xml:space="preserve">Абсолютный зачёт </t>
  </si>
  <si>
    <t xml:space="preserve">Открытая </t>
  </si>
  <si>
    <t xml:space="preserve">ФИО </t>
  </si>
  <si>
    <t xml:space="preserve">Возрастная группа </t>
  </si>
  <si>
    <t xml:space="preserve">Весовая </t>
  </si>
  <si>
    <t xml:space="preserve">Сумма </t>
  </si>
  <si>
    <t xml:space="preserve">Wilks </t>
  </si>
  <si>
    <t>82.5</t>
  </si>
  <si>
    <t>75</t>
  </si>
  <si>
    <t xml:space="preserve">Мужчины </t>
  </si>
  <si>
    <t>60</t>
  </si>
  <si>
    <t>1</t>
  </si>
  <si>
    <t>Зайцева Лия</t>
  </si>
  <si>
    <t>Леоньтева Роксана</t>
  </si>
  <si>
    <t>Погорелко Михаил</t>
  </si>
  <si>
    <t>Гайфулин Давлет</t>
  </si>
  <si>
    <t>2</t>
  </si>
  <si>
    <t>Мартусь Егор</t>
  </si>
  <si>
    <t>Алексеенко Игорь</t>
  </si>
  <si>
    <t>68,00</t>
  </si>
  <si>
    <t>72,5</t>
  </si>
  <si>
    <t>ВЕСОВАЯ КАТЕГОРИЯ   90</t>
  </si>
  <si>
    <t xml:space="preserve">Дадожонов Амридин </t>
  </si>
  <si>
    <t>Открытая (22.09.1995)/30</t>
  </si>
  <si>
    <t>84,50</t>
  </si>
  <si>
    <t>145,0</t>
  </si>
  <si>
    <t>ВЕСОВАЯ КАТЕГОРИЯ   100</t>
  </si>
  <si>
    <t>99,10</t>
  </si>
  <si>
    <t xml:space="preserve">Леоненко Борис </t>
  </si>
  <si>
    <t>Открытая (15.05.1992)/33</t>
  </si>
  <si>
    <t>97,30</t>
  </si>
  <si>
    <t>185,0</t>
  </si>
  <si>
    <t>Открытая (28.10.1989)/36</t>
  </si>
  <si>
    <t>96,90</t>
  </si>
  <si>
    <t>135,0</t>
  </si>
  <si>
    <t>Открытая (22.07.2011)/14</t>
  </si>
  <si>
    <t>ВЕСОВАЯ КАТЕГОРИЯ   110</t>
  </si>
  <si>
    <t>106,10</t>
  </si>
  <si>
    <t>62,5</t>
  </si>
  <si>
    <t xml:space="preserve">Клюкин Дмитрий </t>
  </si>
  <si>
    <t>Открытая (27.01.1991)/35</t>
  </si>
  <si>
    <t>109,90</t>
  </si>
  <si>
    <t>Открытая (13.08.2011)/14</t>
  </si>
  <si>
    <t xml:space="preserve">Результат </t>
  </si>
  <si>
    <t>100</t>
  </si>
  <si>
    <t>110</t>
  </si>
  <si>
    <t>90</t>
  </si>
  <si>
    <t>Результат</t>
  </si>
  <si>
    <t>Филимонов Тимур</t>
  </si>
  <si>
    <t>Дадожонов Амридин</t>
  </si>
  <si>
    <t>Котов Михаил</t>
  </si>
  <si>
    <t>Леоненко Борис</t>
  </si>
  <si>
    <t>Барсуков Максим</t>
  </si>
  <si>
    <t>3</t>
  </si>
  <si>
    <t>Успек Данил</t>
  </si>
  <si>
    <t>Клюкин Дмитрий</t>
  </si>
  <si>
    <t xml:space="preserve">Медведева Александра </t>
  </si>
  <si>
    <t>Юноши (05.11.2009)/16</t>
  </si>
  <si>
    <t xml:space="preserve">Кулешов Михаил </t>
  </si>
  <si>
    <t>Юноши (22.07.2011)/14</t>
  </si>
  <si>
    <t>Юноши (13.08.2011)/14</t>
  </si>
  <si>
    <t>67.5</t>
  </si>
  <si>
    <t xml:space="preserve">Юноши </t>
  </si>
  <si>
    <t xml:space="preserve">Люденцан Кирилл </t>
  </si>
  <si>
    <t xml:space="preserve">Бакалым Владислав </t>
  </si>
  <si>
    <t>Юноши (12.03.2009)/17</t>
  </si>
  <si>
    <t>35,0</t>
  </si>
  <si>
    <t>30,0</t>
  </si>
  <si>
    <t>64,30</t>
  </si>
  <si>
    <t>Юноши (20.04.2009)/17</t>
  </si>
  <si>
    <t>Булавский Богдан</t>
  </si>
  <si>
    <t>45,0</t>
  </si>
  <si>
    <t>61,50</t>
  </si>
  <si>
    <t>Юноши (15.03.2010)/16</t>
  </si>
  <si>
    <t>Люденцан Кирилл</t>
  </si>
  <si>
    <t>ВЕСОВАЯ КАТЕГОРИЯ   67.5</t>
  </si>
  <si>
    <t>47,5</t>
  </si>
  <si>
    <t>60,00</t>
  </si>
  <si>
    <t>Юноши (11.03.2010)/16</t>
  </si>
  <si>
    <t>Бакалым Владислав</t>
  </si>
  <si>
    <t>Юноши (20.06.2008)/17</t>
  </si>
  <si>
    <t>Открытый турнир «Сила Алтая-VI» и Кубок Алтайского края
WRPF Пауэрлифтинг без экипировки
Новоалтайск/Алтайский край, 10 мая 2026 года</t>
  </si>
  <si>
    <t>Открытый турнир «Сила Алтая-VI» и Кубок Алтайского края
WRPF Жим лежа без экипировки
Новоалтайск/Алтайский край, 10 мая 2026 года</t>
  </si>
  <si>
    <t>Открытый турнир «Сила Алтая-VI» и Кубок Алтайского края
WRPF Строгий подъем на бицепс
Новоалтайск/Алтайский край, 10 мая 2026 года</t>
  </si>
  <si>
    <t>жим</t>
  </si>
  <si>
    <t xml:space="preserve"> </t>
  </si>
  <si>
    <t>№</t>
  </si>
  <si>
    <t>Алтайский край, Барнаул</t>
  </si>
  <si>
    <t>Алтайский край, Новоалтайск</t>
  </si>
  <si>
    <t xml:space="preserve">
Дата рождения/Возраст</t>
  </si>
  <si>
    <t>Возрастная группа</t>
  </si>
  <si>
    <t>O</t>
  </si>
  <si>
    <t>T1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</si>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</sst>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8"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4"/>
      <name val="Arial Cyr"/>
      <charset val="204"/>
    </font>
    <font>
      <i/>
      <sz val="12"/>
      <name val="Arial Cyr"/>
      <charset val="204"/>
    </font>
    <font>
      <sz val="14"/>
      <name val="Arial Cyr"/>
      <charset val="204"/>
    </font>
    <font>
      <i/>
      <sz val="11"/>
      <name val="Arial Cyr"/>
      <charset val="204"/>
    </font>
    <font>
      <b/>
      <strike/>
      <sz val="10"/>
      <color theme="5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D7E4BE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indent="1"/>
    </xf>
    <xf numFmtId="49" fontId="6" fillId="0" borderId="0" xfId="0" applyNumberFormat="1" applyFont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/>
    </xf>
    <xf numFmtId="49" fontId="1" fillId="0" borderId="11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0" fillId="0" borderId="17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5">
    <pageSetUpPr fitToPage="1"/>
  </sheetPr>
  <dimension ref="A1:U28"/>
  <sheetViews>
    <sheetView zoomScaleNormal="100" workbookViewId="0">
      <selection activeCell="E20" sqref="E20"/>
    </sheetView>
  </sheetViews>
  <sheetFormatPr baseColWidth="10" defaultColWidth="9.1640625" defaultRowHeight="13"/>
  <cols>
    <col min="1" max="1" width="7.33203125" style="5" bestFit="1" customWidth="1"/>
    <col min="2" max="2" width="22" style="5" customWidth="1"/>
    <col min="3" max="3" width="25.33203125" style="5" bestFit="1" customWidth="1"/>
    <col min="4" max="4" width="15" style="5" customWidth="1"/>
    <col min="5" max="5" width="10.1640625" style="16" bestFit="1" customWidth="1"/>
    <col min="6" max="6" width="31.1640625" style="5" bestFit="1" customWidth="1"/>
    <col min="7" max="9" width="5.6640625" style="24" bestFit="1" customWidth="1"/>
    <col min="10" max="10" width="4.33203125" style="24" bestFit="1" customWidth="1"/>
    <col min="11" max="13" width="5.6640625" style="24" bestFit="1" customWidth="1"/>
    <col min="14" max="14" width="4.33203125" style="24" bestFit="1" customWidth="1"/>
    <col min="15" max="17" width="5.6640625" style="24" bestFit="1" customWidth="1"/>
    <col min="18" max="18" width="4.33203125" style="24" bestFit="1" customWidth="1"/>
    <col min="19" max="19" width="7.1640625" style="6" bestFit="1" customWidth="1"/>
    <col min="20" max="20" width="8.6640625" style="6" bestFit="1" customWidth="1"/>
    <col min="21" max="21" width="23.5" style="5" customWidth="1"/>
    <col min="22" max="16384" width="9.1640625" style="3"/>
  </cols>
  <sheetData>
    <row r="1" spans="1:21" s="2" customFormat="1" ht="29" customHeight="1">
      <c r="A1" s="43" t="s">
        <v>140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6"/>
    </row>
    <row r="2" spans="1:21" s="2" customFormat="1" ht="62" customHeight="1" thickBot="1">
      <c r="A2" s="47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50"/>
    </row>
    <row r="3" spans="1:21" s="1" customFormat="1" ht="12.75" customHeight="1">
      <c r="A3" s="52" t="s">
        <v>145</v>
      </c>
      <c r="B3" s="62" t="s">
        <v>0</v>
      </c>
      <c r="C3" s="54" t="s">
        <v>148</v>
      </c>
      <c r="D3" s="54" t="s">
        <v>6</v>
      </c>
      <c r="E3" s="41" t="s">
        <v>149</v>
      </c>
      <c r="F3" s="51" t="s">
        <v>5</v>
      </c>
      <c r="G3" s="51" t="s">
        <v>8</v>
      </c>
      <c r="H3" s="51"/>
      <c r="I3" s="51"/>
      <c r="J3" s="51"/>
      <c r="K3" s="51" t="s">
        <v>9</v>
      </c>
      <c r="L3" s="51"/>
      <c r="M3" s="51"/>
      <c r="N3" s="51"/>
      <c r="O3" s="51" t="s">
        <v>10</v>
      </c>
      <c r="P3" s="51"/>
      <c r="Q3" s="51"/>
      <c r="R3" s="51"/>
      <c r="S3" s="41" t="s">
        <v>1</v>
      </c>
      <c r="T3" s="41" t="s">
        <v>3</v>
      </c>
      <c r="U3" s="56" t="s">
        <v>2</v>
      </c>
    </row>
    <row r="4" spans="1:21" s="1" customFormat="1" ht="33.75" customHeight="1" thickBot="1">
      <c r="A4" s="53"/>
      <c r="B4" s="63"/>
      <c r="C4" s="55"/>
      <c r="D4" s="55"/>
      <c r="E4" s="42"/>
      <c r="F4" s="55"/>
      <c r="G4" s="4">
        <v>1</v>
      </c>
      <c r="H4" s="4">
        <v>2</v>
      </c>
      <c r="I4" s="4">
        <v>3</v>
      </c>
      <c r="J4" s="4" t="s">
        <v>4</v>
      </c>
      <c r="K4" s="4">
        <v>1</v>
      </c>
      <c r="L4" s="4">
        <v>2</v>
      </c>
      <c r="M4" s="4">
        <v>3</v>
      </c>
      <c r="N4" s="4" t="s">
        <v>4</v>
      </c>
      <c r="O4" s="4">
        <v>1</v>
      </c>
      <c r="P4" s="4">
        <v>2</v>
      </c>
      <c r="Q4" s="4">
        <v>3</v>
      </c>
      <c r="R4" s="4" t="s">
        <v>4</v>
      </c>
      <c r="S4" s="42"/>
      <c r="T4" s="42"/>
      <c r="U4" s="57"/>
    </row>
    <row r="5" spans="1:21" ht="16">
      <c r="A5" s="58" t="s">
        <v>11</v>
      </c>
      <c r="B5" s="58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21">
      <c r="A6" s="27" t="s">
        <v>70</v>
      </c>
      <c r="B6" s="7" t="s">
        <v>71</v>
      </c>
      <c r="C6" s="7" t="s">
        <v>12</v>
      </c>
      <c r="D6" s="7" t="s">
        <v>13</v>
      </c>
      <c r="E6" s="8" t="s">
        <v>150</v>
      </c>
      <c r="F6" s="7" t="s">
        <v>146</v>
      </c>
      <c r="G6" s="26" t="s">
        <v>14</v>
      </c>
      <c r="H6" s="26" t="s">
        <v>15</v>
      </c>
      <c r="I6" s="26" t="s">
        <v>16</v>
      </c>
      <c r="J6" s="27"/>
      <c r="K6" s="26" t="s">
        <v>17</v>
      </c>
      <c r="L6" s="26" t="s">
        <v>18</v>
      </c>
      <c r="M6" s="26" t="s">
        <v>19</v>
      </c>
      <c r="N6" s="27"/>
      <c r="O6" s="26" t="s">
        <v>15</v>
      </c>
      <c r="P6" s="26" t="s">
        <v>16</v>
      </c>
      <c r="Q6" s="28" t="s">
        <v>20</v>
      </c>
      <c r="R6" s="27"/>
      <c r="S6" s="9" t="str">
        <f>"202,5"</f>
        <v>202,5</v>
      </c>
      <c r="T6" s="9" t="str">
        <f>"197,1135"</f>
        <v>197,1135</v>
      </c>
      <c r="U6" s="7" t="s">
        <v>115</v>
      </c>
    </row>
    <row r="8" spans="1:21" ht="16">
      <c r="A8" s="60" t="s">
        <v>21</v>
      </c>
      <c r="B8" s="60"/>
      <c r="C8" s="60"/>
      <c r="D8" s="60"/>
      <c r="E8" s="61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1:21">
      <c r="A9" s="27" t="s">
        <v>70</v>
      </c>
      <c r="B9" s="7" t="s">
        <v>72</v>
      </c>
      <c r="C9" s="7" t="s">
        <v>22</v>
      </c>
      <c r="D9" s="7" t="s">
        <v>23</v>
      </c>
      <c r="E9" s="8" t="s">
        <v>150</v>
      </c>
      <c r="F9" s="7" t="s">
        <v>146</v>
      </c>
      <c r="G9" s="26" t="s">
        <v>16</v>
      </c>
      <c r="H9" s="26" t="s">
        <v>20</v>
      </c>
      <c r="I9" s="26" t="s">
        <v>24</v>
      </c>
      <c r="J9" s="27"/>
      <c r="K9" s="26" t="s">
        <v>25</v>
      </c>
      <c r="L9" s="26" t="s">
        <v>26</v>
      </c>
      <c r="M9" s="28" t="s">
        <v>27</v>
      </c>
      <c r="N9" s="27"/>
      <c r="O9" s="26" t="s">
        <v>28</v>
      </c>
      <c r="P9" s="26" t="s">
        <v>24</v>
      </c>
      <c r="Q9" s="26" t="s">
        <v>29</v>
      </c>
      <c r="R9" s="27"/>
      <c r="S9" s="9" t="str">
        <f>"250,0"</f>
        <v>250,0</v>
      </c>
      <c r="T9" s="9" t="str">
        <f>"228,6000"</f>
        <v>228,6000</v>
      </c>
      <c r="U9" s="7"/>
    </row>
    <row r="11" spans="1:21" ht="16">
      <c r="A11" s="60" t="s">
        <v>30</v>
      </c>
      <c r="B11" s="60"/>
      <c r="C11" s="60"/>
      <c r="D11" s="60"/>
      <c r="E11" s="61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</row>
    <row r="12" spans="1:21">
      <c r="A12" s="27" t="s">
        <v>70</v>
      </c>
      <c r="B12" s="7" t="s">
        <v>73</v>
      </c>
      <c r="C12" s="7" t="s">
        <v>32</v>
      </c>
      <c r="D12" s="7" t="s">
        <v>33</v>
      </c>
      <c r="E12" s="8" t="s">
        <v>150</v>
      </c>
      <c r="F12" s="7" t="s">
        <v>146</v>
      </c>
      <c r="G12" s="26" t="s">
        <v>14</v>
      </c>
      <c r="H12" s="26" t="s">
        <v>16</v>
      </c>
      <c r="I12" s="26" t="s">
        <v>20</v>
      </c>
      <c r="J12" s="27"/>
      <c r="K12" s="26" t="s">
        <v>16</v>
      </c>
      <c r="L12" s="26" t="s">
        <v>20</v>
      </c>
      <c r="M12" s="26" t="s">
        <v>28</v>
      </c>
      <c r="N12" s="27"/>
      <c r="O12" s="26" t="s">
        <v>34</v>
      </c>
      <c r="P12" s="26" t="s">
        <v>35</v>
      </c>
      <c r="Q12" s="28" t="s">
        <v>36</v>
      </c>
      <c r="R12" s="27"/>
      <c r="S12" s="9" t="str">
        <f>"305,0"</f>
        <v>305,0</v>
      </c>
      <c r="T12" s="9" t="str">
        <f>"262,5440"</f>
        <v>262,5440</v>
      </c>
      <c r="U12" s="7"/>
    </row>
    <row r="14" spans="1:21" ht="16">
      <c r="A14" s="60" t="s">
        <v>11</v>
      </c>
      <c r="B14" s="60"/>
      <c r="C14" s="60"/>
      <c r="D14" s="60"/>
      <c r="E14" s="61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</row>
    <row r="15" spans="1:21">
      <c r="A15" s="30" t="s">
        <v>70</v>
      </c>
      <c r="B15" s="10" t="s">
        <v>74</v>
      </c>
      <c r="C15" s="10" t="s">
        <v>38</v>
      </c>
      <c r="D15" s="10" t="s">
        <v>39</v>
      </c>
      <c r="E15" s="11" t="s">
        <v>150</v>
      </c>
      <c r="F15" s="10" t="s">
        <v>147</v>
      </c>
      <c r="G15" s="29" t="s">
        <v>40</v>
      </c>
      <c r="H15" s="29" t="s">
        <v>41</v>
      </c>
      <c r="I15" s="29" t="s">
        <v>42</v>
      </c>
      <c r="J15" s="30"/>
      <c r="K15" s="29" t="s">
        <v>29</v>
      </c>
      <c r="L15" s="29" t="s">
        <v>34</v>
      </c>
      <c r="M15" s="31" t="s">
        <v>43</v>
      </c>
      <c r="N15" s="30"/>
      <c r="O15" s="29" t="s">
        <v>42</v>
      </c>
      <c r="P15" s="29" t="s">
        <v>44</v>
      </c>
      <c r="Q15" s="31" t="s">
        <v>45</v>
      </c>
      <c r="R15" s="30"/>
      <c r="S15" s="12" t="str">
        <f>"480,0"</f>
        <v>480,0</v>
      </c>
      <c r="T15" s="12" t="str">
        <f>"346,6080"</f>
        <v>346,6080</v>
      </c>
      <c r="U15" s="10" t="s">
        <v>114</v>
      </c>
    </row>
    <row r="16" spans="1:21">
      <c r="A16" s="33" t="s">
        <v>75</v>
      </c>
      <c r="B16" s="13" t="s">
        <v>76</v>
      </c>
      <c r="C16" s="13" t="s">
        <v>46</v>
      </c>
      <c r="D16" s="13" t="s">
        <v>47</v>
      </c>
      <c r="E16" s="14" t="s">
        <v>150</v>
      </c>
      <c r="F16" s="13" t="s">
        <v>146</v>
      </c>
      <c r="G16" s="32" t="s">
        <v>29</v>
      </c>
      <c r="H16" s="32" t="s">
        <v>34</v>
      </c>
      <c r="I16" s="32" t="s">
        <v>48</v>
      </c>
      <c r="J16" s="33"/>
      <c r="K16" s="34" t="s">
        <v>16</v>
      </c>
      <c r="L16" s="32" t="s">
        <v>16</v>
      </c>
      <c r="M16" s="32" t="s">
        <v>20</v>
      </c>
      <c r="N16" s="33"/>
      <c r="O16" s="32" t="s">
        <v>34</v>
      </c>
      <c r="P16" s="32" t="s">
        <v>43</v>
      </c>
      <c r="Q16" s="32" t="s">
        <v>35</v>
      </c>
      <c r="R16" s="33"/>
      <c r="S16" s="15" t="str">
        <f>"330,0"</f>
        <v>330,0</v>
      </c>
      <c r="T16" s="15" t="str">
        <f>"239,2170"</f>
        <v>239,2170</v>
      </c>
      <c r="U16" s="13" t="s">
        <v>115</v>
      </c>
    </row>
    <row r="18" spans="1:21" ht="16">
      <c r="A18" s="60" t="s">
        <v>21</v>
      </c>
      <c r="B18" s="60"/>
      <c r="C18" s="60"/>
      <c r="D18" s="60"/>
      <c r="E18" s="61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</row>
    <row r="19" spans="1:21">
      <c r="A19" s="27" t="s">
        <v>70</v>
      </c>
      <c r="B19" s="7" t="s">
        <v>77</v>
      </c>
      <c r="C19" s="7" t="s">
        <v>50</v>
      </c>
      <c r="D19" s="7" t="s">
        <v>51</v>
      </c>
      <c r="E19" s="8" t="s">
        <v>150</v>
      </c>
      <c r="F19" s="7" t="s">
        <v>146</v>
      </c>
      <c r="G19" s="26" t="s">
        <v>45</v>
      </c>
      <c r="H19" s="26" t="s">
        <v>52</v>
      </c>
      <c r="I19" s="28" t="s">
        <v>53</v>
      </c>
      <c r="J19" s="27"/>
      <c r="K19" s="26" t="s">
        <v>54</v>
      </c>
      <c r="L19" s="26" t="s">
        <v>55</v>
      </c>
      <c r="M19" s="27"/>
      <c r="N19" s="27"/>
      <c r="O19" s="26" t="s">
        <v>56</v>
      </c>
      <c r="P19" s="26" t="s">
        <v>57</v>
      </c>
      <c r="Q19" s="28" t="s">
        <v>58</v>
      </c>
      <c r="R19" s="27"/>
      <c r="S19" s="9" t="str">
        <f>"595,0"</f>
        <v>595,0</v>
      </c>
      <c r="T19" s="9" t="str">
        <f>"417,8685"</f>
        <v>417,8685</v>
      </c>
      <c r="U19" s="7" t="s">
        <v>98</v>
      </c>
    </row>
    <row r="21" spans="1:21" ht="18">
      <c r="B21" s="17" t="s">
        <v>59</v>
      </c>
      <c r="C21" s="17"/>
    </row>
    <row r="22" spans="1:21" ht="16">
      <c r="B22" s="18" t="s">
        <v>68</v>
      </c>
      <c r="C22" s="18"/>
      <c r="G22" s="3"/>
    </row>
    <row r="23" spans="1:21" ht="14">
      <c r="B23" s="19"/>
      <c r="C23" s="20" t="s">
        <v>60</v>
      </c>
      <c r="G23" s="3"/>
    </row>
    <row r="24" spans="1:21" ht="14">
      <c r="B24" s="21" t="s">
        <v>61</v>
      </c>
      <c r="C24" s="21" t="s">
        <v>62</v>
      </c>
      <c r="D24" s="21" t="s">
        <v>63</v>
      </c>
      <c r="E24" s="22" t="s">
        <v>64</v>
      </c>
      <c r="F24" s="21" t="s">
        <v>65</v>
      </c>
      <c r="G24" s="3"/>
    </row>
    <row r="25" spans="1:21">
      <c r="B25" s="5" t="s">
        <v>49</v>
      </c>
      <c r="C25" s="5" t="s">
        <v>60</v>
      </c>
      <c r="D25" s="24" t="s">
        <v>66</v>
      </c>
      <c r="E25" s="25">
        <v>595</v>
      </c>
      <c r="F25" s="23">
        <v>417.86850720643997</v>
      </c>
      <c r="G25" s="3"/>
    </row>
    <row r="26" spans="1:21">
      <c r="B26" s="5" t="s">
        <v>37</v>
      </c>
      <c r="C26" s="5" t="s">
        <v>60</v>
      </c>
      <c r="D26" s="24" t="s">
        <v>67</v>
      </c>
      <c r="E26" s="25">
        <v>480</v>
      </c>
      <c r="F26" s="23">
        <v>346.60800933837902</v>
      </c>
      <c r="G26" s="3"/>
    </row>
    <row r="27" spans="1:21">
      <c r="B27" s="5" t="s">
        <v>31</v>
      </c>
      <c r="C27" s="5" t="s">
        <v>60</v>
      </c>
      <c r="D27" s="24" t="s">
        <v>69</v>
      </c>
      <c r="E27" s="25">
        <v>305</v>
      </c>
      <c r="F27" s="23">
        <v>262.54400849342301</v>
      </c>
      <c r="G27" s="3"/>
    </row>
    <row r="28" spans="1:21">
      <c r="E28" s="5"/>
      <c r="F28" s="16"/>
      <c r="G28" s="5"/>
    </row>
  </sheetData>
  <mergeCells count="18">
    <mergeCell ref="A5:R5"/>
    <mergeCell ref="A8:R8"/>
    <mergeCell ref="A11:R11"/>
    <mergeCell ref="A14:R14"/>
    <mergeCell ref="A18:R18"/>
    <mergeCell ref="E3:E4"/>
    <mergeCell ref="S3:S4"/>
    <mergeCell ref="T3:T4"/>
    <mergeCell ref="A1:U2"/>
    <mergeCell ref="G3:J3"/>
    <mergeCell ref="K3:N3"/>
    <mergeCell ref="O3:R3"/>
    <mergeCell ref="A3:A4"/>
    <mergeCell ref="C3:C4"/>
    <mergeCell ref="D3:D4"/>
    <mergeCell ref="U3:U4"/>
    <mergeCell ref="F3:F4"/>
    <mergeCell ref="B3:B4"/>
  </mergeCells>
  <phoneticPr fontId="0" type="noConversion"/>
  <pageMargins left="0.19685039370078741" right="0.47244094488188981" top="0.43307086614173229" bottom="0.47244094488188981" header="0.51181102362204722" footer="0.51181102362204722"/>
  <pageSetup scale="58" fitToHeight="100" orientation="landscape" horizontalDpi="300" verticalDpi="300" r:id="rId1"/>
  <headerFooter alignWithMargins="0">
    <oddFooter>&amp;L&amp;G&amp;R&amp;D&amp;T&amp;P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zoomScaleNormal="100" workbookViewId="0">
      <selection activeCell="E22" sqref="E22"/>
    </sheetView>
  </sheetViews>
  <sheetFormatPr baseColWidth="10" defaultColWidth="9.1640625" defaultRowHeight="13"/>
  <cols>
    <col min="1" max="1" width="7.33203125" style="5" bestFit="1" customWidth="1"/>
    <col min="2" max="2" width="21.83203125" style="5" customWidth="1"/>
    <col min="3" max="3" width="26.5" style="5" bestFit="1" customWidth="1"/>
    <col min="4" max="4" width="20.83203125" style="5" bestFit="1" customWidth="1"/>
    <col min="5" max="5" width="10.1640625" style="16" bestFit="1" customWidth="1"/>
    <col min="6" max="6" width="31.1640625" style="5" bestFit="1" customWidth="1"/>
    <col min="7" max="9" width="5.6640625" style="24" bestFit="1" customWidth="1"/>
    <col min="10" max="10" width="4.33203125" style="24" bestFit="1" customWidth="1"/>
    <col min="11" max="11" width="10.5" style="6" bestFit="1" customWidth="1"/>
    <col min="12" max="12" width="8.6640625" style="6" bestFit="1" customWidth="1"/>
    <col min="13" max="13" width="20.5" style="5" customWidth="1"/>
    <col min="14" max="16384" width="9.1640625" style="3"/>
  </cols>
  <sheetData>
    <row r="1" spans="1:13" s="2" customFormat="1" ht="29" customHeight="1">
      <c r="A1" s="43" t="s">
        <v>141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s="2" customFormat="1" ht="62" customHeight="1" thickBot="1">
      <c r="A2" s="47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s="1" customFormat="1" ht="12.75" customHeight="1">
      <c r="A3" s="52" t="s">
        <v>145</v>
      </c>
      <c r="B3" s="62" t="s">
        <v>0</v>
      </c>
      <c r="C3" s="54" t="s">
        <v>148</v>
      </c>
      <c r="D3" s="54" t="s">
        <v>6</v>
      </c>
      <c r="E3" s="41" t="s">
        <v>149</v>
      </c>
      <c r="F3" s="51" t="s">
        <v>5</v>
      </c>
      <c r="G3" s="51" t="s">
        <v>9</v>
      </c>
      <c r="H3" s="51"/>
      <c r="I3" s="51"/>
      <c r="J3" s="51"/>
      <c r="K3" s="41" t="s">
        <v>106</v>
      </c>
      <c r="L3" s="41" t="s">
        <v>3</v>
      </c>
      <c r="M3" s="56" t="s">
        <v>2</v>
      </c>
    </row>
    <row r="4" spans="1:13" s="1" customFormat="1" ht="21" customHeight="1" thickBot="1">
      <c r="A4" s="53"/>
      <c r="B4" s="63"/>
      <c r="C4" s="55"/>
      <c r="D4" s="55"/>
      <c r="E4" s="42"/>
      <c r="F4" s="55"/>
      <c r="G4" s="4">
        <v>1</v>
      </c>
      <c r="H4" s="4">
        <v>2</v>
      </c>
      <c r="I4" s="4">
        <v>3</v>
      </c>
      <c r="J4" s="4" t="s">
        <v>4</v>
      </c>
      <c r="K4" s="42"/>
      <c r="L4" s="42"/>
      <c r="M4" s="57"/>
    </row>
    <row r="5" spans="1:13" ht="16">
      <c r="A5" s="58" t="s">
        <v>11</v>
      </c>
      <c r="B5" s="58"/>
      <c r="C5" s="59"/>
      <c r="D5" s="59"/>
      <c r="E5" s="59"/>
      <c r="F5" s="59"/>
      <c r="G5" s="59"/>
      <c r="H5" s="59"/>
      <c r="I5" s="59"/>
      <c r="J5" s="59"/>
    </row>
    <row r="6" spans="1:13">
      <c r="A6" s="30" t="s">
        <v>70</v>
      </c>
      <c r="B6" s="10" t="s">
        <v>107</v>
      </c>
      <c r="C6" s="10" t="s">
        <v>116</v>
      </c>
      <c r="D6" s="10" t="s">
        <v>78</v>
      </c>
      <c r="E6" s="11" t="s">
        <v>151</v>
      </c>
      <c r="F6" s="10" t="s">
        <v>146</v>
      </c>
      <c r="G6" s="31" t="s">
        <v>79</v>
      </c>
      <c r="H6" s="29" t="s">
        <v>16</v>
      </c>
      <c r="I6" s="31" t="s">
        <v>20</v>
      </c>
      <c r="J6" s="30"/>
      <c r="K6" s="12" t="str">
        <f>"80,0"</f>
        <v>80,0</v>
      </c>
      <c r="L6" s="12" t="str">
        <f>"61,3200"</f>
        <v>61,3200</v>
      </c>
      <c r="M6" s="10"/>
    </row>
    <row r="7" spans="1:13">
      <c r="A7" s="33" t="s">
        <v>70</v>
      </c>
      <c r="B7" s="13" t="s">
        <v>74</v>
      </c>
      <c r="C7" s="13" t="s">
        <v>38</v>
      </c>
      <c r="D7" s="13" t="s">
        <v>39</v>
      </c>
      <c r="E7" s="14" t="s">
        <v>150</v>
      </c>
      <c r="F7" s="13" t="s">
        <v>147</v>
      </c>
      <c r="G7" s="32" t="s">
        <v>29</v>
      </c>
      <c r="H7" s="32" t="s">
        <v>34</v>
      </c>
      <c r="I7" s="34" t="s">
        <v>43</v>
      </c>
      <c r="J7" s="33"/>
      <c r="K7" s="15" t="str">
        <f>"110,0"</f>
        <v>110,0</v>
      </c>
      <c r="L7" s="15" t="str">
        <f>"79,4310"</f>
        <v>79,4310</v>
      </c>
      <c r="M7" s="13" t="s">
        <v>98</v>
      </c>
    </row>
    <row r="9" spans="1:13" ht="16">
      <c r="A9" s="60" t="s">
        <v>80</v>
      </c>
      <c r="B9" s="60"/>
      <c r="C9" s="60"/>
      <c r="D9" s="60"/>
      <c r="E9" s="61"/>
      <c r="F9" s="60"/>
      <c r="G9" s="60"/>
      <c r="H9" s="60"/>
      <c r="I9" s="60"/>
      <c r="J9" s="60"/>
    </row>
    <row r="10" spans="1:13">
      <c r="A10" s="27" t="s">
        <v>70</v>
      </c>
      <c r="B10" s="7" t="s">
        <v>108</v>
      </c>
      <c r="C10" s="7" t="s">
        <v>82</v>
      </c>
      <c r="D10" s="7" t="s">
        <v>83</v>
      </c>
      <c r="E10" s="8" t="s">
        <v>150</v>
      </c>
      <c r="F10" s="7" t="s">
        <v>146</v>
      </c>
      <c r="G10" s="28" t="s">
        <v>36</v>
      </c>
      <c r="H10" s="26" t="s">
        <v>84</v>
      </c>
      <c r="I10" s="26" t="s">
        <v>54</v>
      </c>
      <c r="J10" s="27"/>
      <c r="K10" s="9" t="str">
        <f>"150,0"</f>
        <v>150,0</v>
      </c>
      <c r="L10" s="9" t="str">
        <f>"99,0900"</f>
        <v>99,0900</v>
      </c>
      <c r="M10" s="7"/>
    </row>
    <row r="12" spans="1:13" ht="16">
      <c r="A12" s="60" t="s">
        <v>85</v>
      </c>
      <c r="B12" s="60"/>
      <c r="C12" s="60"/>
      <c r="D12" s="60"/>
      <c r="E12" s="61"/>
      <c r="F12" s="60"/>
      <c r="G12" s="60"/>
      <c r="H12" s="60"/>
      <c r="I12" s="60"/>
      <c r="J12" s="60"/>
    </row>
    <row r="13" spans="1:13">
      <c r="A13" s="30" t="s">
        <v>70</v>
      </c>
      <c r="B13" s="10" t="s">
        <v>109</v>
      </c>
      <c r="C13" s="10" t="s">
        <v>118</v>
      </c>
      <c r="D13" s="10" t="s">
        <v>86</v>
      </c>
      <c r="E13" s="11" t="s">
        <v>151</v>
      </c>
      <c r="F13" s="10" t="s">
        <v>146</v>
      </c>
      <c r="G13" s="29" t="s">
        <v>20</v>
      </c>
      <c r="H13" s="29" t="s">
        <v>28</v>
      </c>
      <c r="I13" s="29" t="s">
        <v>24</v>
      </c>
      <c r="J13" s="30"/>
      <c r="K13" s="12" t="str">
        <f>"95,0"</f>
        <v>95,0</v>
      </c>
      <c r="L13" s="12" t="str">
        <f>"58,0260"</f>
        <v>58,0260</v>
      </c>
      <c r="M13" s="10" t="s">
        <v>117</v>
      </c>
    </row>
    <row r="14" spans="1:13">
      <c r="A14" s="38" t="s">
        <v>70</v>
      </c>
      <c r="B14" s="35" t="s">
        <v>110</v>
      </c>
      <c r="C14" s="35" t="s">
        <v>88</v>
      </c>
      <c r="D14" s="35" t="s">
        <v>89</v>
      </c>
      <c r="E14" s="36" t="s">
        <v>150</v>
      </c>
      <c r="F14" s="35" t="s">
        <v>146</v>
      </c>
      <c r="G14" s="39" t="s">
        <v>42</v>
      </c>
      <c r="H14" s="39" t="s">
        <v>90</v>
      </c>
      <c r="I14" s="40" t="s">
        <v>44</v>
      </c>
      <c r="J14" s="38"/>
      <c r="K14" s="37" t="str">
        <f>"185,0"</f>
        <v>185,0</v>
      </c>
      <c r="L14" s="37" t="str">
        <f>"113,8675"</f>
        <v>113,8675</v>
      </c>
      <c r="M14" s="35" t="s">
        <v>144</v>
      </c>
    </row>
    <row r="15" spans="1:13">
      <c r="A15" s="38" t="s">
        <v>75</v>
      </c>
      <c r="B15" s="35" t="s">
        <v>111</v>
      </c>
      <c r="C15" s="35" t="s">
        <v>91</v>
      </c>
      <c r="D15" s="35" t="s">
        <v>92</v>
      </c>
      <c r="E15" s="36" t="s">
        <v>150</v>
      </c>
      <c r="F15" s="35" t="s">
        <v>146</v>
      </c>
      <c r="G15" s="39" t="s">
        <v>93</v>
      </c>
      <c r="H15" s="39" t="s">
        <v>36</v>
      </c>
      <c r="I15" s="40" t="s">
        <v>54</v>
      </c>
      <c r="J15" s="38"/>
      <c r="K15" s="37" t="str">
        <f>"140,0"</f>
        <v>140,0</v>
      </c>
      <c r="L15" s="37" t="str">
        <f>"86,3240"</f>
        <v>86,3240</v>
      </c>
      <c r="M15" s="35" t="s">
        <v>98</v>
      </c>
    </row>
    <row r="16" spans="1:13">
      <c r="A16" s="33" t="s">
        <v>112</v>
      </c>
      <c r="B16" s="13" t="s">
        <v>109</v>
      </c>
      <c r="C16" s="13" t="s">
        <v>94</v>
      </c>
      <c r="D16" s="13" t="s">
        <v>86</v>
      </c>
      <c r="E16" s="14" t="s">
        <v>150</v>
      </c>
      <c r="F16" s="13" t="s">
        <v>146</v>
      </c>
      <c r="G16" s="32" t="s">
        <v>20</v>
      </c>
      <c r="H16" s="32" t="s">
        <v>28</v>
      </c>
      <c r="I16" s="32" t="s">
        <v>24</v>
      </c>
      <c r="J16" s="33"/>
      <c r="K16" s="15" t="str">
        <f>"95,0"</f>
        <v>95,0</v>
      </c>
      <c r="L16" s="15" t="str">
        <f>"58,0260"</f>
        <v>58,0260</v>
      </c>
      <c r="M16" s="13" t="s">
        <v>117</v>
      </c>
    </row>
    <row r="18" spans="1:13" ht="16">
      <c r="A18" s="60" t="s">
        <v>95</v>
      </c>
      <c r="B18" s="60"/>
      <c r="C18" s="60"/>
      <c r="D18" s="60"/>
      <c r="E18" s="61"/>
      <c r="F18" s="60"/>
      <c r="G18" s="60"/>
      <c r="H18" s="60"/>
      <c r="I18" s="60"/>
      <c r="J18" s="60"/>
    </row>
    <row r="19" spans="1:13">
      <c r="A19" s="30" t="s">
        <v>70</v>
      </c>
      <c r="B19" s="10" t="s">
        <v>113</v>
      </c>
      <c r="C19" s="10" t="s">
        <v>119</v>
      </c>
      <c r="D19" s="10" t="s">
        <v>96</v>
      </c>
      <c r="E19" s="11" t="s">
        <v>151</v>
      </c>
      <c r="F19" s="10" t="s">
        <v>146</v>
      </c>
      <c r="G19" s="29" t="s">
        <v>26</v>
      </c>
      <c r="H19" s="29" t="s">
        <v>27</v>
      </c>
      <c r="I19" s="31" t="s">
        <v>97</v>
      </c>
      <c r="J19" s="30"/>
      <c r="K19" s="12" t="str">
        <f>"60,0"</f>
        <v>60,0</v>
      </c>
      <c r="L19" s="12" t="str">
        <f>"35,7240"</f>
        <v>35,7240</v>
      </c>
      <c r="M19" s="10" t="s">
        <v>117</v>
      </c>
    </row>
    <row r="20" spans="1:13">
      <c r="A20" s="38" t="s">
        <v>70</v>
      </c>
      <c r="B20" s="35" t="s">
        <v>114</v>
      </c>
      <c r="C20" s="35" t="s">
        <v>99</v>
      </c>
      <c r="D20" s="35" t="s">
        <v>100</v>
      </c>
      <c r="E20" s="36" t="s">
        <v>150</v>
      </c>
      <c r="F20" s="35" t="s">
        <v>146</v>
      </c>
      <c r="G20" s="39" t="s">
        <v>54</v>
      </c>
      <c r="H20" s="39" t="s">
        <v>40</v>
      </c>
      <c r="I20" s="40" t="s">
        <v>41</v>
      </c>
      <c r="J20" s="38"/>
      <c r="K20" s="37" t="str">
        <f>"160,0"</f>
        <v>160,0</v>
      </c>
      <c r="L20" s="37" t="str">
        <f>"94,1920"</f>
        <v>94,1920</v>
      </c>
      <c r="M20" s="35"/>
    </row>
    <row r="21" spans="1:13">
      <c r="A21" s="33" t="s">
        <v>75</v>
      </c>
      <c r="B21" s="13" t="s">
        <v>113</v>
      </c>
      <c r="C21" s="13" t="s">
        <v>101</v>
      </c>
      <c r="D21" s="13" t="s">
        <v>96</v>
      </c>
      <c r="E21" s="14" t="s">
        <v>150</v>
      </c>
      <c r="F21" s="13" t="s">
        <v>146</v>
      </c>
      <c r="G21" s="32" t="s">
        <v>26</v>
      </c>
      <c r="H21" s="32" t="s">
        <v>27</v>
      </c>
      <c r="I21" s="34" t="s">
        <v>97</v>
      </c>
      <c r="J21" s="33"/>
      <c r="K21" s="15" t="str">
        <f>"60,0"</f>
        <v>60,0</v>
      </c>
      <c r="L21" s="15" t="str">
        <f>"35,7240"</f>
        <v>35,7240</v>
      </c>
      <c r="M21" s="13" t="s">
        <v>117</v>
      </c>
    </row>
    <row r="23" spans="1:13" ht="18">
      <c r="B23" s="17" t="s">
        <v>59</v>
      </c>
      <c r="C23" s="17"/>
      <c r="K23" s="24"/>
      <c r="M23" s="6"/>
    </row>
    <row r="24" spans="1:13" ht="16">
      <c r="B24" s="18" t="s">
        <v>68</v>
      </c>
      <c r="C24" s="18"/>
      <c r="K24" s="24"/>
      <c r="M24" s="6"/>
    </row>
    <row r="25" spans="1:13" ht="14">
      <c r="B25" s="19"/>
      <c r="C25" s="20" t="s">
        <v>60</v>
      </c>
      <c r="G25" s="3"/>
      <c r="K25" s="24"/>
      <c r="M25" s="6"/>
    </row>
    <row r="26" spans="1:13" ht="14">
      <c r="B26" s="21" t="s">
        <v>61</v>
      </c>
      <c r="C26" s="21" t="s">
        <v>62</v>
      </c>
      <c r="D26" s="21" t="s">
        <v>63</v>
      </c>
      <c r="E26" s="22" t="s">
        <v>102</v>
      </c>
      <c r="F26" s="21" t="s">
        <v>65</v>
      </c>
      <c r="G26" s="3"/>
      <c r="K26" s="24"/>
      <c r="M26" s="6"/>
    </row>
    <row r="27" spans="1:13">
      <c r="B27" s="5" t="s">
        <v>87</v>
      </c>
      <c r="C27" s="5" t="s">
        <v>60</v>
      </c>
      <c r="D27" s="24" t="s">
        <v>103</v>
      </c>
      <c r="E27" s="25">
        <v>185</v>
      </c>
      <c r="F27" s="23">
        <v>113.867495059967</v>
      </c>
      <c r="G27" s="3"/>
      <c r="K27" s="24"/>
      <c r="M27" s="6"/>
    </row>
    <row r="28" spans="1:13">
      <c r="B28" s="5" t="s">
        <v>81</v>
      </c>
      <c r="C28" s="5" t="s">
        <v>60</v>
      </c>
      <c r="D28" s="24" t="s">
        <v>105</v>
      </c>
      <c r="E28" s="25">
        <v>150</v>
      </c>
      <c r="F28" s="23">
        <v>99.090000987052903</v>
      </c>
      <c r="G28" s="3"/>
      <c r="K28" s="24"/>
      <c r="M28" s="6"/>
    </row>
    <row r="29" spans="1:13">
      <c r="B29" s="5" t="s">
        <v>98</v>
      </c>
      <c r="C29" s="5" t="s">
        <v>60</v>
      </c>
      <c r="D29" s="24" t="s">
        <v>104</v>
      </c>
      <c r="E29" s="25">
        <v>160</v>
      </c>
      <c r="F29" s="23">
        <v>94.191999435424805</v>
      </c>
      <c r="G29" s="3"/>
      <c r="K29" s="24"/>
      <c r="M29" s="6"/>
    </row>
    <row r="30" spans="1:13">
      <c r="E30" s="5"/>
      <c r="F30" s="16"/>
      <c r="G30" s="5"/>
      <c r="K30" s="24"/>
      <c r="M30" s="6"/>
    </row>
  </sheetData>
  <mergeCells count="15">
    <mergeCell ref="A9:J9"/>
    <mergeCell ref="A12:J12"/>
    <mergeCell ref="A18:J18"/>
    <mergeCell ref="B3:B4"/>
    <mergeCell ref="K3:K4"/>
    <mergeCell ref="L3:L4"/>
    <mergeCell ref="M3:M4"/>
    <mergeCell ref="A5:J5"/>
    <mergeCell ref="A1:M2"/>
    <mergeCell ref="A3:A4"/>
    <mergeCell ref="C3:C4"/>
    <mergeCell ref="D3:D4"/>
    <mergeCell ref="E3:E4"/>
    <mergeCell ref="F3:F4"/>
    <mergeCell ref="G3:J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tabSelected="1" zoomScaleNormal="100" workbookViewId="0">
      <selection activeCell="E15" sqref="E15"/>
    </sheetView>
  </sheetViews>
  <sheetFormatPr baseColWidth="10" defaultColWidth="8.83203125" defaultRowHeight="13"/>
  <cols>
    <col min="2" max="2" width="25.6640625" customWidth="1"/>
    <col min="3" max="3" width="28.5" customWidth="1"/>
    <col min="4" max="4" width="18.83203125" customWidth="1"/>
    <col min="5" max="5" width="11.83203125" customWidth="1"/>
    <col min="6" max="6" width="31.1640625" bestFit="1" customWidth="1"/>
    <col min="7" max="9" width="4.6640625" bestFit="1" customWidth="1"/>
    <col min="10" max="10" width="4.33203125" bestFit="1" customWidth="1"/>
    <col min="11" max="11" width="10.5" bestFit="1" customWidth="1"/>
    <col min="12" max="12" width="7.6640625" bestFit="1" customWidth="1"/>
    <col min="13" max="13" width="25.5" customWidth="1"/>
  </cols>
  <sheetData>
    <row r="1" spans="1:13">
      <c r="A1" s="43" t="s">
        <v>142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13" ht="81.75" customHeight="1" thickBot="1">
      <c r="A2" s="47"/>
      <c r="B2" s="48"/>
      <c r="C2" s="49"/>
      <c r="D2" s="49"/>
      <c r="E2" s="49"/>
      <c r="F2" s="49"/>
      <c r="G2" s="49"/>
      <c r="H2" s="49"/>
      <c r="I2" s="49"/>
      <c r="J2" s="49"/>
      <c r="K2" s="49"/>
      <c r="L2" s="49"/>
      <c r="M2" s="50"/>
    </row>
    <row r="3" spans="1:13" ht="12" customHeight="1">
      <c r="A3" s="52" t="s">
        <v>145</v>
      </c>
      <c r="B3" s="62" t="s">
        <v>0</v>
      </c>
      <c r="C3" s="54" t="s">
        <v>148</v>
      </c>
      <c r="D3" s="54" t="s">
        <v>6</v>
      </c>
      <c r="E3" s="41" t="s">
        <v>149</v>
      </c>
      <c r="F3" s="51" t="s">
        <v>5</v>
      </c>
      <c r="G3" s="51" t="s">
        <v>143</v>
      </c>
      <c r="H3" s="51"/>
      <c r="I3" s="51"/>
      <c r="J3" s="51"/>
      <c r="K3" s="41" t="s">
        <v>106</v>
      </c>
      <c r="L3" s="41" t="s">
        <v>3</v>
      </c>
      <c r="M3" s="56" t="s">
        <v>2</v>
      </c>
    </row>
    <row r="4" spans="1:13" ht="21" customHeight="1" thickBot="1">
      <c r="A4" s="53"/>
      <c r="B4" s="63"/>
      <c r="C4" s="55"/>
      <c r="D4" s="55"/>
      <c r="E4" s="42"/>
      <c r="F4" s="55"/>
      <c r="G4" s="4">
        <v>1</v>
      </c>
      <c r="H4" s="4">
        <v>2</v>
      </c>
      <c r="I4" s="4">
        <v>3</v>
      </c>
      <c r="J4" s="4" t="s">
        <v>4</v>
      </c>
      <c r="K4" s="42"/>
      <c r="L4" s="42"/>
      <c r="M4" s="57"/>
    </row>
    <row r="5" spans="1:13" ht="16">
      <c r="A5" s="58" t="s">
        <v>30</v>
      </c>
      <c r="B5" s="58"/>
      <c r="C5" s="59"/>
      <c r="D5" s="59"/>
      <c r="E5" s="59"/>
      <c r="F5" s="59"/>
      <c r="G5" s="59"/>
      <c r="H5" s="59"/>
      <c r="I5" s="59"/>
      <c r="J5" s="59"/>
      <c r="K5" s="6"/>
      <c r="L5" s="6"/>
      <c r="M5" s="5"/>
    </row>
    <row r="6" spans="1:13">
      <c r="A6" s="30" t="s">
        <v>70</v>
      </c>
      <c r="B6" s="10" t="s">
        <v>73</v>
      </c>
      <c r="C6" s="10" t="s">
        <v>139</v>
      </c>
      <c r="D6" s="10" t="s">
        <v>33</v>
      </c>
      <c r="E6" s="11" t="s">
        <v>152</v>
      </c>
      <c r="F6" s="10" t="s">
        <v>146</v>
      </c>
      <c r="G6" s="29" t="s">
        <v>130</v>
      </c>
      <c r="H6" s="29" t="s">
        <v>135</v>
      </c>
      <c r="I6" s="29" t="s">
        <v>25</v>
      </c>
      <c r="J6" s="30"/>
      <c r="K6" s="12" t="str">
        <f>"50,0"</f>
        <v>50,0</v>
      </c>
      <c r="L6" s="12" t="str">
        <f>"42,0525"</f>
        <v>42,0525</v>
      </c>
      <c r="M6" s="10"/>
    </row>
    <row r="7" spans="1:13">
      <c r="A7" s="33" t="s">
        <v>75</v>
      </c>
      <c r="B7" s="13" t="s">
        <v>138</v>
      </c>
      <c r="C7" s="13" t="s">
        <v>137</v>
      </c>
      <c r="D7" s="13" t="s">
        <v>136</v>
      </c>
      <c r="E7" s="14" t="s">
        <v>152</v>
      </c>
      <c r="F7" s="13" t="s">
        <v>147</v>
      </c>
      <c r="G7" s="32" t="s">
        <v>18</v>
      </c>
      <c r="H7" s="32" t="s">
        <v>130</v>
      </c>
      <c r="I7" s="32" t="s">
        <v>135</v>
      </c>
      <c r="J7" s="33"/>
      <c r="K7" s="15" t="str">
        <f>"47,5"</f>
        <v>47,5</v>
      </c>
      <c r="L7" s="15" t="str">
        <f>"39,5604"</f>
        <v>39,5604</v>
      </c>
      <c r="M7" s="13" t="s">
        <v>31</v>
      </c>
    </row>
    <row r="8" spans="1:13">
      <c r="A8" s="5"/>
      <c r="B8" s="5"/>
      <c r="C8" s="5"/>
      <c r="D8" s="5"/>
      <c r="E8" s="16"/>
      <c r="F8" s="5"/>
      <c r="G8" s="24"/>
      <c r="H8" s="24"/>
      <c r="I8" s="24"/>
      <c r="J8" s="24"/>
      <c r="K8" s="6"/>
      <c r="L8" s="6"/>
      <c r="M8" s="5"/>
    </row>
    <row r="9" spans="1:13" ht="16">
      <c r="A9" s="60" t="s">
        <v>134</v>
      </c>
      <c r="B9" s="60"/>
      <c r="C9" s="60"/>
      <c r="D9" s="60"/>
      <c r="E9" s="61"/>
      <c r="F9" s="60"/>
      <c r="G9" s="60"/>
      <c r="H9" s="60"/>
      <c r="I9" s="60"/>
      <c r="J9" s="60"/>
      <c r="K9" s="6"/>
      <c r="L9" s="6"/>
      <c r="M9" s="5"/>
    </row>
    <row r="10" spans="1:13">
      <c r="A10" s="30" t="s">
        <v>70</v>
      </c>
      <c r="B10" s="10" t="s">
        <v>133</v>
      </c>
      <c r="C10" s="10" t="s">
        <v>132</v>
      </c>
      <c r="D10" s="10" t="s">
        <v>131</v>
      </c>
      <c r="E10" s="11" t="s">
        <v>152</v>
      </c>
      <c r="F10" s="10" t="s">
        <v>147</v>
      </c>
      <c r="G10" s="29" t="s">
        <v>125</v>
      </c>
      <c r="H10" s="29" t="s">
        <v>18</v>
      </c>
      <c r="I10" s="31" t="s">
        <v>130</v>
      </c>
      <c r="J10" s="30"/>
      <c r="K10" s="12" t="str">
        <f>"40,0"</f>
        <v>40,0</v>
      </c>
      <c r="L10" s="12" t="str">
        <f>"32,5360"</f>
        <v>32,5360</v>
      </c>
      <c r="M10" s="10" t="s">
        <v>31</v>
      </c>
    </row>
    <row r="11" spans="1:13">
      <c r="A11" s="33" t="s">
        <v>75</v>
      </c>
      <c r="B11" s="13" t="s">
        <v>129</v>
      </c>
      <c r="C11" s="13" t="s">
        <v>128</v>
      </c>
      <c r="D11" s="13" t="s">
        <v>127</v>
      </c>
      <c r="E11" s="14" t="s">
        <v>152</v>
      </c>
      <c r="F11" s="13" t="s">
        <v>147</v>
      </c>
      <c r="G11" s="32" t="s">
        <v>126</v>
      </c>
      <c r="H11" s="32" t="s">
        <v>125</v>
      </c>
      <c r="I11" s="32" t="s">
        <v>18</v>
      </c>
      <c r="J11" s="33"/>
      <c r="K11" s="15" t="str">
        <f>"40,0"</f>
        <v>40,0</v>
      </c>
      <c r="L11" s="15" t="str">
        <f>"31,2320"</f>
        <v>31,2320</v>
      </c>
      <c r="M11" s="13" t="s">
        <v>144</v>
      </c>
    </row>
    <row r="12" spans="1:13">
      <c r="A12" s="5"/>
      <c r="B12" s="5"/>
      <c r="C12" s="5"/>
      <c r="D12" s="5"/>
      <c r="E12" s="16"/>
      <c r="F12" s="5"/>
      <c r="G12" s="24"/>
      <c r="H12" s="24"/>
      <c r="I12" s="24"/>
      <c r="J12" s="24"/>
      <c r="K12" s="6"/>
      <c r="L12" s="6"/>
      <c r="M12" s="5"/>
    </row>
    <row r="13" spans="1:13" ht="16">
      <c r="A13" s="60" t="s">
        <v>11</v>
      </c>
      <c r="B13" s="60"/>
      <c r="C13" s="60"/>
      <c r="D13" s="60"/>
      <c r="E13" s="61"/>
      <c r="F13" s="60"/>
      <c r="G13" s="60"/>
      <c r="H13" s="60"/>
      <c r="I13" s="60"/>
      <c r="J13" s="60"/>
      <c r="K13" s="6"/>
      <c r="L13" s="6"/>
      <c r="M13" s="5"/>
    </row>
    <row r="14" spans="1:13">
      <c r="A14" s="27" t="s">
        <v>70</v>
      </c>
      <c r="B14" s="7" t="s">
        <v>76</v>
      </c>
      <c r="C14" s="7" t="s">
        <v>124</v>
      </c>
      <c r="D14" s="7" t="s">
        <v>47</v>
      </c>
      <c r="E14" s="8" t="s">
        <v>152</v>
      </c>
      <c r="F14" s="7" t="s">
        <v>146</v>
      </c>
      <c r="G14" s="26" t="s">
        <v>18</v>
      </c>
      <c r="H14" s="28" t="s">
        <v>25</v>
      </c>
      <c r="I14" s="28" t="s">
        <v>25</v>
      </c>
      <c r="J14" s="27"/>
      <c r="K14" s="9" t="str">
        <f>"40,0"</f>
        <v>40,0</v>
      </c>
      <c r="L14" s="9" t="str">
        <f>"28,0460"</f>
        <v>28,0460</v>
      </c>
      <c r="M14" s="7" t="s">
        <v>115</v>
      </c>
    </row>
    <row r="15" spans="1:13">
      <c r="A15" s="5"/>
      <c r="B15" s="5"/>
      <c r="C15" s="5"/>
      <c r="D15" s="5"/>
      <c r="E15" s="16"/>
      <c r="F15" s="5"/>
      <c r="G15" s="24"/>
      <c r="H15" s="24"/>
      <c r="I15" s="24"/>
      <c r="J15" s="24"/>
      <c r="K15" s="6"/>
      <c r="L15" s="6"/>
      <c r="M15" s="5"/>
    </row>
    <row r="16" spans="1:13" ht="18">
      <c r="A16" s="5"/>
      <c r="B16" s="17" t="s">
        <v>59</v>
      </c>
      <c r="C16" s="17"/>
      <c r="D16" s="5"/>
      <c r="E16" s="16"/>
      <c r="F16" s="5"/>
      <c r="H16" s="24"/>
      <c r="I16" s="24"/>
      <c r="J16" s="24"/>
      <c r="K16" s="24"/>
      <c r="L16" s="6"/>
      <c r="M16" s="6"/>
    </row>
    <row r="17" spans="1:13" ht="16">
      <c r="A17" s="5"/>
      <c r="B17" s="18" t="s">
        <v>68</v>
      </c>
      <c r="C17" s="18"/>
      <c r="D17" s="5"/>
      <c r="E17" s="16"/>
      <c r="F17" s="5"/>
      <c r="H17" s="24"/>
      <c r="I17" s="24"/>
      <c r="J17" s="24"/>
      <c r="K17" s="24"/>
      <c r="L17" s="6"/>
      <c r="M17" s="6"/>
    </row>
    <row r="18" spans="1:13" ht="14">
      <c r="A18" s="5"/>
      <c r="B18" s="19"/>
      <c r="C18" s="20" t="s">
        <v>121</v>
      </c>
      <c r="D18" s="5"/>
      <c r="E18" s="16"/>
      <c r="F18" s="5"/>
      <c r="H18" s="24"/>
      <c r="I18" s="24"/>
      <c r="J18" s="24"/>
      <c r="K18" s="24"/>
      <c r="L18" s="6"/>
      <c r="M18" s="6"/>
    </row>
    <row r="19" spans="1:13" ht="14">
      <c r="A19" s="5"/>
      <c r="B19" s="21" t="s">
        <v>61</v>
      </c>
      <c r="C19" s="21" t="s">
        <v>62</v>
      </c>
      <c r="D19" s="21" t="s">
        <v>63</v>
      </c>
      <c r="E19" s="22" t="s">
        <v>102</v>
      </c>
      <c r="F19" s="21" t="s">
        <v>7</v>
      </c>
      <c r="H19" s="24"/>
      <c r="I19" s="24"/>
      <c r="J19" s="24"/>
      <c r="K19" s="24"/>
      <c r="L19" s="6"/>
      <c r="M19" s="6"/>
    </row>
    <row r="20" spans="1:13">
      <c r="A20" s="5"/>
      <c r="B20" s="5" t="s">
        <v>31</v>
      </c>
      <c r="C20" s="5" t="s">
        <v>121</v>
      </c>
      <c r="D20" s="24" t="s">
        <v>69</v>
      </c>
      <c r="E20" s="25">
        <v>50</v>
      </c>
      <c r="F20" s="23">
        <v>42.052501440048196</v>
      </c>
      <c r="H20" s="24"/>
      <c r="I20" s="24"/>
      <c r="J20" s="24"/>
      <c r="K20" s="24"/>
      <c r="L20" s="6"/>
      <c r="M20" s="6"/>
    </row>
    <row r="21" spans="1:13">
      <c r="A21" s="5"/>
      <c r="B21" s="5" t="s">
        <v>123</v>
      </c>
      <c r="C21" s="5" t="s">
        <v>121</v>
      </c>
      <c r="D21" s="24" t="s">
        <v>69</v>
      </c>
      <c r="E21" s="25">
        <v>47.5</v>
      </c>
      <c r="F21" s="23">
        <v>39.560374021530201</v>
      </c>
      <c r="H21" s="24"/>
      <c r="I21" s="24"/>
      <c r="J21" s="24"/>
      <c r="K21" s="24"/>
      <c r="L21" s="6"/>
      <c r="M21" s="6"/>
    </row>
    <row r="22" spans="1:13">
      <c r="A22" s="5"/>
      <c r="B22" s="5" t="s">
        <v>122</v>
      </c>
      <c r="C22" s="5" t="s">
        <v>121</v>
      </c>
      <c r="D22" s="24" t="s">
        <v>120</v>
      </c>
      <c r="E22" s="25">
        <v>40</v>
      </c>
      <c r="F22" s="23">
        <v>32.535998821258502</v>
      </c>
      <c r="H22" s="24"/>
      <c r="I22" s="24"/>
      <c r="J22" s="24"/>
      <c r="K22" s="24"/>
      <c r="L22" s="6"/>
      <c r="M22" s="6"/>
    </row>
    <row r="23" spans="1:13">
      <c r="A23" s="5"/>
      <c r="B23" s="5"/>
      <c r="C23" s="5"/>
      <c r="D23" s="5"/>
      <c r="E23" s="5"/>
      <c r="F23" s="16"/>
      <c r="G23" s="5"/>
      <c r="H23" s="24"/>
      <c r="I23" s="24"/>
      <c r="J23" s="24"/>
      <c r="K23" s="24"/>
      <c r="L23" s="6"/>
      <c r="M23" s="6"/>
    </row>
  </sheetData>
  <mergeCells count="14">
    <mergeCell ref="A5:J5"/>
    <mergeCell ref="A9:J9"/>
    <mergeCell ref="A13:J13"/>
    <mergeCell ref="B3:B4"/>
    <mergeCell ref="E3:E4"/>
    <mergeCell ref="K3:K4"/>
    <mergeCell ref="L3:L4"/>
    <mergeCell ref="A1:M2"/>
    <mergeCell ref="G3:J3"/>
    <mergeCell ref="A3:A4"/>
    <mergeCell ref="C3:C4"/>
    <mergeCell ref="D3:D4"/>
    <mergeCell ref="M3:M4"/>
    <mergeCell ref="F3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WRPF ПЛ без экипировки</vt:lpstr>
      <vt:lpstr>WRPF Жим лежа без экип</vt:lpstr>
      <vt:lpstr>WRPF Строгий подъём на бицепс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Tomchin</dc:creator>
  <cp:lastModifiedBy>Microsoft Office User</cp:lastModifiedBy>
  <cp:lastPrinted>2015-07-16T19:10:53Z</cp:lastPrinted>
  <dcterms:created xsi:type="dcterms:W3CDTF">2002-06-16T13:36:44Z</dcterms:created>
  <dcterms:modified xsi:type="dcterms:W3CDTF">2026-05-14T13:17:47Z</dcterms:modified>
</cp:coreProperties>
</file>