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8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/Users/katerina/Documents/СПР/Протоколы/2026/Январь-Февраль/"/>
    </mc:Choice>
  </mc:AlternateContent>
  <xr:revisionPtr revIDLastSave="0" documentId="13_ncr:1_{96BE8585-4335-6940-8877-C42197171EEB}" xr6:coauthVersionLast="47" xr6:coauthVersionMax="47" xr10:uidLastSave="{00000000-0000-0000-0000-000000000000}"/>
  <bookViews>
    <workbookView xWindow="1080" yWindow="660" windowWidth="25880" windowHeight="16660" activeTab="3" xr2:uid="{00000000-000D-0000-FFFF-FFFF00000000}"/>
  </bookViews>
  <sheets>
    <sheet name="WRPF ПЛ без экипировки" sheetId="5" r:id="rId1"/>
    <sheet name="WRPF Жим лежа без экип" sheetId="6" r:id="rId2"/>
    <sheet name="WRPF Тяга без экипировки" sheetId="7" r:id="rId3"/>
    <sheet name="WRPF Строгий подъём на бицепс" sheetId="8" r:id="rId4"/>
  </sheets>
  <definedNames>
    <definedName name="_FilterDatabase" localSheetId="0" hidden="1">'WRPF ПЛ без экипировки'!$A$1:$S$3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7" l="1"/>
  <c r="L17" i="7"/>
  <c r="T14" i="5"/>
  <c r="S14" i="5"/>
  <c r="L30" i="8"/>
  <c r="K30" i="8"/>
  <c r="L27" i="8"/>
  <c r="K27" i="8"/>
  <c r="L24" i="8"/>
  <c r="K24" i="8"/>
  <c r="L21" i="8"/>
  <c r="K21" i="8"/>
  <c r="L20" i="8"/>
  <c r="K20" i="8"/>
  <c r="L19" i="8"/>
  <c r="K19" i="8"/>
  <c r="L18" i="8"/>
  <c r="K18" i="8"/>
  <c r="L15" i="8"/>
  <c r="K15" i="8"/>
  <c r="L14" i="8"/>
  <c r="K14" i="8"/>
  <c r="L13" i="8"/>
  <c r="K13" i="8"/>
  <c r="L10" i="8"/>
  <c r="K10" i="8"/>
  <c r="L9" i="8"/>
  <c r="K9" i="8"/>
  <c r="L6" i="8"/>
  <c r="K6" i="8"/>
  <c r="L37" i="7" l="1"/>
  <c r="K37" i="7"/>
  <c r="L34" i="7"/>
  <c r="K34" i="7"/>
  <c r="L31" i="7"/>
  <c r="K31" i="7"/>
  <c r="L28" i="7"/>
  <c r="K28" i="7"/>
  <c r="L27" i="7"/>
  <c r="K27" i="7"/>
  <c r="L26" i="7"/>
  <c r="K26" i="7"/>
  <c r="L23" i="7"/>
  <c r="K23" i="7"/>
  <c r="L20" i="7"/>
  <c r="K20" i="7"/>
  <c r="L16" i="7"/>
  <c r="K16" i="7"/>
  <c r="L15" i="7"/>
  <c r="K15" i="7"/>
  <c r="L12" i="7"/>
  <c r="K12" i="7"/>
  <c r="L9" i="7"/>
  <c r="K9" i="7"/>
  <c r="L6" i="7"/>
  <c r="K6" i="7"/>
  <c r="L45" i="6"/>
  <c r="K45" i="6"/>
  <c r="L42" i="6"/>
  <c r="K42" i="6"/>
  <c r="L41" i="6"/>
  <c r="K41" i="6"/>
  <c r="L40" i="6"/>
  <c r="K40" i="6"/>
  <c r="L39" i="6"/>
  <c r="K39" i="6"/>
  <c r="L36" i="6"/>
  <c r="K36" i="6"/>
  <c r="L33" i="6"/>
  <c r="K33" i="6"/>
  <c r="L30" i="6"/>
  <c r="K30" i="6"/>
  <c r="L29" i="6"/>
  <c r="K29" i="6"/>
  <c r="L26" i="6"/>
  <c r="K26" i="6"/>
  <c r="L25" i="6"/>
  <c r="K25" i="6"/>
  <c r="L22" i="6"/>
  <c r="K22" i="6"/>
  <c r="L21" i="6"/>
  <c r="K21" i="6"/>
  <c r="L20" i="6"/>
  <c r="K20" i="6"/>
  <c r="L19" i="6"/>
  <c r="K19" i="6"/>
  <c r="L18" i="6"/>
  <c r="K18" i="6"/>
  <c r="L15" i="6"/>
  <c r="K15" i="6"/>
  <c r="L12" i="6"/>
  <c r="K12" i="6"/>
  <c r="L9" i="6"/>
  <c r="K9" i="6"/>
  <c r="L6" i="6"/>
  <c r="K6" i="6"/>
  <c r="T51" i="5"/>
  <c r="S51" i="5"/>
  <c r="T48" i="5"/>
  <c r="S48" i="5"/>
  <c r="T45" i="5"/>
  <c r="S45" i="5"/>
  <c r="T44" i="5"/>
  <c r="S44" i="5"/>
  <c r="T43" i="5"/>
  <c r="S43" i="5"/>
  <c r="T42" i="5"/>
  <c r="S42" i="5"/>
  <c r="T41" i="5"/>
  <c r="S41" i="5"/>
  <c r="T38" i="5"/>
  <c r="S38" i="5"/>
  <c r="T35" i="5"/>
  <c r="S35" i="5"/>
  <c r="T34" i="5"/>
  <c r="S34" i="5"/>
  <c r="T31" i="5"/>
  <c r="S31" i="5"/>
  <c r="T30" i="5"/>
  <c r="S30" i="5"/>
  <c r="T29" i="5"/>
  <c r="S29" i="5"/>
  <c r="T28" i="5"/>
  <c r="S28" i="5"/>
  <c r="T25" i="5"/>
  <c r="S25" i="5"/>
  <c r="T24" i="5"/>
  <c r="S24" i="5"/>
  <c r="T23" i="5"/>
  <c r="S23" i="5"/>
  <c r="T20" i="5"/>
  <c r="S20" i="5"/>
  <c r="T17" i="5"/>
  <c r="S17" i="5"/>
  <c r="T8" i="5"/>
  <c r="S8" i="5"/>
  <c r="T7" i="5"/>
  <c r="S7" i="5"/>
  <c r="T6" i="5"/>
  <c r="S6" i="5"/>
</calcChain>
</file>

<file path=xl/sharedStrings.xml><?xml version="1.0" encoding="utf-8"?>
<sst xmlns="http://schemas.openxmlformats.org/spreadsheetml/2006/main" count="1043" uniqueCount="359">
  <si>
    <t>ФИО</t>
  </si>
  <si>
    <t>Сумма</t>
  </si>
  <si>
    <t>Тренер</t>
  </si>
  <si>
    <t>Очки</t>
  </si>
  <si>
    <t>Рек</t>
  </si>
  <si>
    <t>Город/Область</t>
  </si>
  <si>
    <t>Собственный 
вес</t>
  </si>
  <si>
    <t>Wilks</t>
  </si>
  <si>
    <t>Приседание</t>
  </si>
  <si>
    <t>Жим лёжа</t>
  </si>
  <si>
    <t>Становая тяга</t>
  </si>
  <si>
    <t>ВЕСОВАЯ КАТЕГОРИЯ   52</t>
  </si>
  <si>
    <t xml:space="preserve">Зайникаева Ксения </t>
  </si>
  <si>
    <t>Юниорки (06.02.2004)/22</t>
  </si>
  <si>
    <t>51,50</t>
  </si>
  <si>
    <t>90,0</t>
  </si>
  <si>
    <t>100,0</t>
  </si>
  <si>
    <t>105,0</t>
  </si>
  <si>
    <t>50,0</t>
  </si>
  <si>
    <t>55,0</t>
  </si>
  <si>
    <t>110,0</t>
  </si>
  <si>
    <t xml:space="preserve">Косяк Екатерина </t>
  </si>
  <si>
    <t>Открытая (07.02.2006)/20</t>
  </si>
  <si>
    <t>48,90</t>
  </si>
  <si>
    <t>120,0</t>
  </si>
  <si>
    <t>125,0</t>
  </si>
  <si>
    <t>57,5</t>
  </si>
  <si>
    <t>60,0</t>
  </si>
  <si>
    <t>127,5</t>
  </si>
  <si>
    <t>132,5</t>
  </si>
  <si>
    <t>Открытая (06.02.2004)/22</t>
  </si>
  <si>
    <t>ВЕСОВАЯ КАТЕГОРИЯ   67.5</t>
  </si>
  <si>
    <t xml:space="preserve">Медведева Александра </t>
  </si>
  <si>
    <t>Открытая (28.01.1996)/30</t>
  </si>
  <si>
    <t>66,90</t>
  </si>
  <si>
    <t>145,0</t>
  </si>
  <si>
    <t>152,5</t>
  </si>
  <si>
    <t>155,0</t>
  </si>
  <si>
    <t>70,0</t>
  </si>
  <si>
    <t>75,0</t>
  </si>
  <si>
    <t>160,0</t>
  </si>
  <si>
    <t>170,0</t>
  </si>
  <si>
    <t>ВЕСОВАЯ КАТЕГОРИЯ   75</t>
  </si>
  <si>
    <t>Открытая (05.07.1993)/32</t>
  </si>
  <si>
    <t>70,90</t>
  </si>
  <si>
    <t>115,0</t>
  </si>
  <si>
    <t>52,5</t>
  </si>
  <si>
    <t>135,0</t>
  </si>
  <si>
    <t>ВЕСОВАЯ КАТЕГОРИЯ   60</t>
  </si>
  <si>
    <t>58,50</t>
  </si>
  <si>
    <t>80,0</t>
  </si>
  <si>
    <t>85,0</t>
  </si>
  <si>
    <t xml:space="preserve">Юрьев Анатолий </t>
  </si>
  <si>
    <t>67,30</t>
  </si>
  <si>
    <t>150,0</t>
  </si>
  <si>
    <t>107,5</t>
  </si>
  <si>
    <t>180,0</t>
  </si>
  <si>
    <t>195,0</t>
  </si>
  <si>
    <t>207,5</t>
  </si>
  <si>
    <t>64,20</t>
  </si>
  <si>
    <t>65,0</t>
  </si>
  <si>
    <t>140,0</t>
  </si>
  <si>
    <t>60,40</t>
  </si>
  <si>
    <t>97,5</t>
  </si>
  <si>
    <t>92,5</t>
  </si>
  <si>
    <t>73,00</t>
  </si>
  <si>
    <t xml:space="preserve">Новосибирск/Новосибирская область </t>
  </si>
  <si>
    <t>190,0</t>
  </si>
  <si>
    <t>205,0</t>
  </si>
  <si>
    <t>212,5</t>
  </si>
  <si>
    <t>71,80</t>
  </si>
  <si>
    <t>130,0</t>
  </si>
  <si>
    <t>137,5</t>
  </si>
  <si>
    <t>95,0</t>
  </si>
  <si>
    <t>162,5</t>
  </si>
  <si>
    <t>Юниоры (03.04.2004)/21</t>
  </si>
  <si>
    <t>69,30</t>
  </si>
  <si>
    <t>165,0</t>
  </si>
  <si>
    <t xml:space="preserve">Алексеенко Игорь </t>
  </si>
  <si>
    <t>Открытая (20.10.1990)/35</t>
  </si>
  <si>
    <t>73,90</t>
  </si>
  <si>
    <t>200,0</t>
  </si>
  <si>
    <t>210,0</t>
  </si>
  <si>
    <t>215,0</t>
  </si>
  <si>
    <t>225,0</t>
  </si>
  <si>
    <t>235,0</t>
  </si>
  <si>
    <t>ВЕСОВАЯ КАТЕГОРИЯ   82.5</t>
  </si>
  <si>
    <t>79,70</t>
  </si>
  <si>
    <t>79,30</t>
  </si>
  <si>
    <t>220,0</t>
  </si>
  <si>
    <t>230,0</t>
  </si>
  <si>
    <t>240,0</t>
  </si>
  <si>
    <t>ВЕСОВАЯ КАТЕГОРИЯ   90</t>
  </si>
  <si>
    <t>86,10</t>
  </si>
  <si>
    <t>102,5</t>
  </si>
  <si>
    <t>ВЕСОВАЯ КАТЕГОРИЯ   100</t>
  </si>
  <si>
    <t xml:space="preserve">Городницкий Леонид </t>
  </si>
  <si>
    <t>97,50</t>
  </si>
  <si>
    <t>250,0</t>
  </si>
  <si>
    <t>255,0</t>
  </si>
  <si>
    <t>92,40</t>
  </si>
  <si>
    <t>99,90</t>
  </si>
  <si>
    <t xml:space="preserve">Сатюков Максим </t>
  </si>
  <si>
    <t>Открытая (08.05.1986)/39</t>
  </si>
  <si>
    <t>99,30</t>
  </si>
  <si>
    <t>285,0</t>
  </si>
  <si>
    <t>295,0</t>
  </si>
  <si>
    <t xml:space="preserve">Осипов Илья </t>
  </si>
  <si>
    <t>Открытая (08.10.1998)/27</t>
  </si>
  <si>
    <t>94,00</t>
  </si>
  <si>
    <t>242,5</t>
  </si>
  <si>
    <t>252,5</t>
  </si>
  <si>
    <t>245,0</t>
  </si>
  <si>
    <t>260,0</t>
  </si>
  <si>
    <t>272,5</t>
  </si>
  <si>
    <t>ВЕСОВАЯ КАТЕГОРИЯ   110</t>
  </si>
  <si>
    <t>Открытая (24.01.1992)/34</t>
  </si>
  <si>
    <t>103,80</t>
  </si>
  <si>
    <t>ВЕСОВАЯ КАТЕГОРИЯ   140+</t>
  </si>
  <si>
    <t>Открытая (21.02.2003)/23</t>
  </si>
  <si>
    <t>142,00</t>
  </si>
  <si>
    <t xml:space="preserve">Абсолютный зачёт </t>
  </si>
  <si>
    <t xml:space="preserve">Женщины </t>
  </si>
  <si>
    <t xml:space="preserve">ФИО </t>
  </si>
  <si>
    <t xml:space="preserve">Возрастная группа </t>
  </si>
  <si>
    <t xml:space="preserve">Весовая </t>
  </si>
  <si>
    <t xml:space="preserve">Сумма </t>
  </si>
  <si>
    <t xml:space="preserve">Wilks </t>
  </si>
  <si>
    <t>52</t>
  </si>
  <si>
    <t xml:space="preserve">Открытая </t>
  </si>
  <si>
    <t>67.5</t>
  </si>
  <si>
    <t xml:space="preserve">Мужчины </t>
  </si>
  <si>
    <t xml:space="preserve">Юноши </t>
  </si>
  <si>
    <t>75</t>
  </si>
  <si>
    <t>100</t>
  </si>
  <si>
    <t>1</t>
  </si>
  <si>
    <t>Зайникаева Ксения</t>
  </si>
  <si>
    <t>Косяк Екатерина</t>
  </si>
  <si>
    <t>2</t>
  </si>
  <si>
    <t>Медведева Александра</t>
  </si>
  <si>
    <t>Мирская Маргарита</t>
  </si>
  <si>
    <t>Погорелко Михаил</t>
  </si>
  <si>
    <t>Юрьев Анатолий</t>
  </si>
  <si>
    <t>Башкатов Артем</t>
  </si>
  <si>
    <t>3</t>
  </si>
  <si>
    <t>Поломошнов Дмитрий</t>
  </si>
  <si>
    <t>Прокушев Вадим</t>
  </si>
  <si>
    <t>Гайфулин Давлет</t>
  </si>
  <si>
    <t>Алексеенко Игорь</t>
  </si>
  <si>
    <t>Тарасов Алексей</t>
  </si>
  <si>
    <t>Тимохин Андрей</t>
  </si>
  <si>
    <t>Гладких Иван</t>
  </si>
  <si>
    <t>Городницкий Леонид</t>
  </si>
  <si>
    <t>Смольников Тимофей</t>
  </si>
  <si>
    <t>Кондратюк Богдан</t>
  </si>
  <si>
    <t>Сатюков Максим</t>
  </si>
  <si>
    <t>Осипов Илья</t>
  </si>
  <si>
    <t>Федин Андрей</t>
  </si>
  <si>
    <t>Хозяинов Николай</t>
  </si>
  <si>
    <t>Юниорки (03.05.2003)/22</t>
  </si>
  <si>
    <t>59,60</t>
  </si>
  <si>
    <t>62,5</t>
  </si>
  <si>
    <t>65,70</t>
  </si>
  <si>
    <t>38,10</t>
  </si>
  <si>
    <t>40,0</t>
  </si>
  <si>
    <t>45,0</t>
  </si>
  <si>
    <t xml:space="preserve">Кутузов Тимофей </t>
  </si>
  <si>
    <t>56,80</t>
  </si>
  <si>
    <t>57,20</t>
  </si>
  <si>
    <t>59,90</t>
  </si>
  <si>
    <t>59,20</t>
  </si>
  <si>
    <t xml:space="preserve">Лёвин Евгений </t>
  </si>
  <si>
    <t>65,90</t>
  </si>
  <si>
    <t xml:space="preserve">Железнов Дмитрий </t>
  </si>
  <si>
    <t>Открытая (08.06.2005)/20</t>
  </si>
  <si>
    <t>66,30</t>
  </si>
  <si>
    <t>122,5</t>
  </si>
  <si>
    <t>73,30</t>
  </si>
  <si>
    <t>72,5</t>
  </si>
  <si>
    <t>80,60</t>
  </si>
  <si>
    <t>89,90</t>
  </si>
  <si>
    <t xml:space="preserve">Дмитриев Павел </t>
  </si>
  <si>
    <t>96,60</t>
  </si>
  <si>
    <t>94,50</t>
  </si>
  <si>
    <t>99,20</t>
  </si>
  <si>
    <t>82,5</t>
  </si>
  <si>
    <t>87,5</t>
  </si>
  <si>
    <t xml:space="preserve">Барсуков Максим </t>
  </si>
  <si>
    <t>Открытая (28.10.1989)/36</t>
  </si>
  <si>
    <t>99,10</t>
  </si>
  <si>
    <t>103,20</t>
  </si>
  <si>
    <t xml:space="preserve">Результат </t>
  </si>
  <si>
    <t>60</t>
  </si>
  <si>
    <t>Результат</t>
  </si>
  <si>
    <t>Орлова Елизавета</t>
  </si>
  <si>
    <t>Тропина Валерия</t>
  </si>
  <si>
    <t>Нифонтов Роман</t>
  </si>
  <si>
    <t>Кутузов Тимофей</t>
  </si>
  <si>
    <t>Ефимов Ярослав</t>
  </si>
  <si>
    <t>Денисенко Владимир</t>
  </si>
  <si>
    <t>4</t>
  </si>
  <si>
    <t>Родионов Дмитрий</t>
  </si>
  <si>
    <t>5</t>
  </si>
  <si>
    <t>Жук Артем</t>
  </si>
  <si>
    <t>Лёвин Евгений</t>
  </si>
  <si>
    <t>Железнов Дмитрий</t>
  </si>
  <si>
    <t>Кузьменко Арсений</t>
  </si>
  <si>
    <t>Немченко Сергей</t>
  </si>
  <si>
    <t>Мисюк Кирилл</t>
  </si>
  <si>
    <t>Дмитриев Павел</t>
  </si>
  <si>
    <t>Мягков Богдан</t>
  </si>
  <si>
    <t>Котов Михаил</t>
  </si>
  <si>
    <t>Барсуков Максим</t>
  </si>
  <si>
    <t>Успек Данил</t>
  </si>
  <si>
    <t>Открытая (30.05.2002)/23</t>
  </si>
  <si>
    <t>56,20</t>
  </si>
  <si>
    <t>Юниорки (28.10.2004)/21</t>
  </si>
  <si>
    <t>74,20</t>
  </si>
  <si>
    <t xml:space="preserve">Мальцев Семен </t>
  </si>
  <si>
    <t>57,50</t>
  </si>
  <si>
    <t>175,0</t>
  </si>
  <si>
    <t>59,70</t>
  </si>
  <si>
    <t xml:space="preserve">Иванов Алексей </t>
  </si>
  <si>
    <t>64,60</t>
  </si>
  <si>
    <t>185,0</t>
  </si>
  <si>
    <t>71,30</t>
  </si>
  <si>
    <t>79,50</t>
  </si>
  <si>
    <t>Открытая (09.02.1989)/37</t>
  </si>
  <si>
    <t>81,70</t>
  </si>
  <si>
    <t>80,20</t>
  </si>
  <si>
    <t>90,90</t>
  </si>
  <si>
    <t>109,30</t>
  </si>
  <si>
    <t>ВЕСОВАЯ КАТЕГОРИЯ   125</t>
  </si>
  <si>
    <t xml:space="preserve">Харченко Иван </t>
  </si>
  <si>
    <t>116,40</t>
  </si>
  <si>
    <t>125</t>
  </si>
  <si>
    <t>Кондакова Валерия</t>
  </si>
  <si>
    <t>Швец Анжелика</t>
  </si>
  <si>
    <t>Мальцев Семен</t>
  </si>
  <si>
    <t>Решетов Никита</t>
  </si>
  <si>
    <t>-</t>
  </si>
  <si>
    <t>Афонькин Виталий</t>
  </si>
  <si>
    <t>Иванов Алексей</t>
  </si>
  <si>
    <t>Айтмухаметов Жамбул</t>
  </si>
  <si>
    <t>Григорьев Никита</t>
  </si>
  <si>
    <t>Чухров Михаил</t>
  </si>
  <si>
    <t>Пашков Анатолий</t>
  </si>
  <si>
    <t>Легезин Никита</t>
  </si>
  <si>
    <t>Лущаев Егор</t>
  </si>
  <si>
    <t>Харченко Иван</t>
  </si>
  <si>
    <t>Юноши</t>
  </si>
  <si>
    <t>Юноши (10.11.2008)/17</t>
  </si>
  <si>
    <t>Юноши (24.02.2009)/16</t>
  </si>
  <si>
    <t>Юноши (17.10.2011)/14</t>
  </si>
  <si>
    <t>Мастера (16.05.1950)/75</t>
  </si>
  <si>
    <t>Юноши (07.07.2009)/16</t>
  </si>
  <si>
    <t>Мастера (01.09.1947)/78</t>
  </si>
  <si>
    <t>Юноши (14.02.2011)/15</t>
  </si>
  <si>
    <t>Юноши (11.12.2011)/14</t>
  </si>
  <si>
    <t>Юноши (15.06.2011)/14</t>
  </si>
  <si>
    <t>Юноши (24.12.2008)/17</t>
  </si>
  <si>
    <t xml:space="preserve">Ефимов Андрей </t>
  </si>
  <si>
    <t xml:space="preserve">Воронова Юлия </t>
  </si>
  <si>
    <t>Папков Дмитрий</t>
  </si>
  <si>
    <t>Ефимов Андрей</t>
  </si>
  <si>
    <t>Чукмаров Азис</t>
  </si>
  <si>
    <t>Юноши (08.06.2009)/16</t>
  </si>
  <si>
    <t>Юноши (25.03.2009)/16</t>
  </si>
  <si>
    <t>Юноши (08.08.2010)/15</t>
  </si>
  <si>
    <t>Юноши (09.08.2008)/17</t>
  </si>
  <si>
    <t>Юноши (06.01.2011)/15</t>
  </si>
  <si>
    <t>Юноши (14.02.2013)/13</t>
  </si>
  <si>
    <t>Девушки (10.12.2007)/18</t>
  </si>
  <si>
    <t>Юноши (14.02.2009)/17</t>
  </si>
  <si>
    <t>Юноши (26.01.2011)/15</t>
  </si>
  <si>
    <t>Мастера (21.03.1961)/64</t>
  </si>
  <si>
    <t>Юноши (03.03.2008)/17</t>
  </si>
  <si>
    <t>Юноши (21.03.2009)/16</t>
  </si>
  <si>
    <t>Юноши (09.01.2009)/17</t>
  </si>
  <si>
    <t>Юноши (22.07.2011)/14</t>
  </si>
  <si>
    <t>Юноши (13.08.2011)/14</t>
  </si>
  <si>
    <t xml:space="preserve">Чукмаров Азис </t>
  </si>
  <si>
    <t xml:space="preserve">Исаков Леонид </t>
  </si>
  <si>
    <t xml:space="preserve">Клюкин Дмитрий </t>
  </si>
  <si>
    <t>Воронова Юлия</t>
  </si>
  <si>
    <t xml:space="preserve">Кулешов Михаил </t>
  </si>
  <si>
    <t>Кулешов Михаил</t>
  </si>
  <si>
    <t>Юноши (20.06.2008)/17</t>
  </si>
  <si>
    <t>Юноши (01.07.2008)/17</t>
  </si>
  <si>
    <t>Юноши (15.01.2008)/18</t>
  </si>
  <si>
    <t>Юноши (05.08.2019)/6</t>
  </si>
  <si>
    <t>Юноши (10.12.2009)/16</t>
  </si>
  <si>
    <t>Юноши (21.08.2008)/17</t>
  </si>
  <si>
    <t>Юноши (23.09.2009)/16</t>
  </si>
  <si>
    <t>Юноши (27.11.2009)/16</t>
  </si>
  <si>
    <t>Юноши (20.07.2006)/19</t>
  </si>
  <si>
    <t>Юноши (06.05.2007)/18</t>
  </si>
  <si>
    <t>Юноши (03.06.2011)/14</t>
  </si>
  <si>
    <t>Клюкин Дмитрий</t>
  </si>
  <si>
    <t>Юноши (30.01.2010)/16</t>
  </si>
  <si>
    <t xml:space="preserve">Лисенко Даниил </t>
  </si>
  <si>
    <t>Лисенко Даниил</t>
  </si>
  <si>
    <t>Авдеева Евгения</t>
  </si>
  <si>
    <t>Открытая (11.11.1989)/36</t>
  </si>
  <si>
    <t>58,90</t>
  </si>
  <si>
    <t>30,0</t>
  </si>
  <si>
    <t>32,5</t>
  </si>
  <si>
    <t>35,0</t>
  </si>
  <si>
    <t>ВЕСОВАЯ КАТЕГОРИЯ   56</t>
  </si>
  <si>
    <t>Шатов Артем</t>
  </si>
  <si>
    <t>54,40</t>
  </si>
  <si>
    <t>37,5</t>
  </si>
  <si>
    <t>Набоков Александр</t>
  </si>
  <si>
    <t>55,70</t>
  </si>
  <si>
    <t>47,5</t>
  </si>
  <si>
    <t>Бакалым Владислав</t>
  </si>
  <si>
    <t>59,30</t>
  </si>
  <si>
    <t>42,5</t>
  </si>
  <si>
    <t>Боков Тимур</t>
  </si>
  <si>
    <t>67,20</t>
  </si>
  <si>
    <t>Щиповский Виталий</t>
  </si>
  <si>
    <t>63,70</t>
  </si>
  <si>
    <t>Люденцан Кирилл</t>
  </si>
  <si>
    <t>60,70</t>
  </si>
  <si>
    <t>Нуритдинов Георгий</t>
  </si>
  <si>
    <t>68,20</t>
  </si>
  <si>
    <t>Комоликов Роман</t>
  </si>
  <si>
    <t>Открытая (23.09.1981)/44</t>
  </si>
  <si>
    <t>81,10</t>
  </si>
  <si>
    <t>Калугин Анатолий</t>
  </si>
  <si>
    <t>106,70</t>
  </si>
  <si>
    <t xml:space="preserve">Погорелко Михаил </t>
  </si>
  <si>
    <t xml:space="preserve">Родионов Дмитрий </t>
  </si>
  <si>
    <t>Юноши (09.10.2010)/15</t>
  </si>
  <si>
    <t>Юноши (02.06.2010)/15</t>
  </si>
  <si>
    <t>Юноши (11.03.2010)/15</t>
  </si>
  <si>
    <t>Юноши (15.06.2010)/15</t>
  </si>
  <si>
    <t>Юноши (26.10.2011)/14</t>
  </si>
  <si>
    <t>Юноши (15.03.2010)/15</t>
  </si>
  <si>
    <t>Юноши (05.05.2008)/17</t>
  </si>
  <si>
    <t>Мастера (23.04.1971)/54</t>
  </si>
  <si>
    <t>0.000</t>
  </si>
  <si>
    <t>0.0000</t>
  </si>
  <si>
    <t>Открытый турнир «Кубок Защитника Отечества» и VII Кубок города Новоалтайска
WRPF Пауэрлифтинг без экипировки
Новоалтайск/Алтайский край, 22 февраля 2026 года</t>
  </si>
  <si>
    <t>Открытый турнир «Кубок Защитника Отечества» и VII Кубок города Новоалтайска
WRPF Становая тяга без экипировки
г.Новоалтайск/Алтайский край, 22 февраля 2026 года</t>
  </si>
  <si>
    <t>Открытый турнир «Кубок Защитника Отечества» и VII Кубок города Новоалтайска
WRPF Строгий подъем штанги на бицепс
Новоалтайск/Алтайский край, 22 февраля 2026 года</t>
  </si>
  <si>
    <t>Весовая категория</t>
  </si>
  <si>
    <t>Открытый турнир «Кубок Защитника Отечества» и VII Кубок города Новоалтайска
WRPF Жим лежа без экипировки
Новоалтайск/Алтайский край, 22 февраля 2026 года</t>
  </si>
  <si>
    <t>жим</t>
  </si>
  <si>
    <t>Алтайский край, Новоалтайск</t>
  </si>
  <si>
    <t>Алтайский край, Барнаул</t>
  </si>
  <si>
    <t>№</t>
  </si>
  <si>
    <t xml:space="preserve">
Дата рождения/Возраст</t>
  </si>
  <si>
    <t>Возрастная группа</t>
  </si>
  <si>
    <t>J</t>
  </si>
  <si>
    <t>O</t>
  </si>
  <si>
    <t>T</t>
  </si>
  <si>
    <t>M3</t>
  </si>
  <si>
    <t>M4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</si>
</sst>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9">
    <font>
      <sz val="10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24"/>
      <name val="Arial Cyr"/>
      <charset val="204"/>
    </font>
    <font>
      <i/>
      <sz val="12"/>
      <name val="Arial Cyr"/>
      <charset val="204"/>
    </font>
    <font>
      <sz val="14"/>
      <name val="Arial Cyr"/>
      <charset val="204"/>
    </font>
    <font>
      <i/>
      <sz val="11"/>
      <name val="Arial Cyr"/>
      <charset val="204"/>
    </font>
    <font>
      <b/>
      <strike/>
      <sz val="10"/>
      <color theme="5"/>
      <name val="Arial Cyr"/>
      <charset val="204"/>
    </font>
    <font>
      <strike/>
      <sz val="10"/>
      <color theme="5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D7E4BE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49" fontId="2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left" vertical="center" indent="1"/>
    </xf>
    <xf numFmtId="49" fontId="6" fillId="0" borderId="0" xfId="0" applyNumberFormat="1" applyFont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center" vertical="center"/>
    </xf>
    <xf numFmtId="49" fontId="1" fillId="0" borderId="13" xfId="0" applyNumberFormat="1" applyFont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49" fontId="0" fillId="3" borderId="11" xfId="0" applyNumberFormat="1" applyFill="1" applyBorder="1" applyAlignment="1">
      <alignment horizontal="center" vertical="center"/>
    </xf>
    <xf numFmtId="49" fontId="8" fillId="3" borderId="11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5">
    <pageSetUpPr fitToPage="1"/>
  </sheetPr>
  <dimension ref="A1:U73"/>
  <sheetViews>
    <sheetView topLeftCell="A14" zoomScaleNormal="100" workbookViewId="0">
      <selection activeCell="E52" sqref="E52"/>
    </sheetView>
  </sheetViews>
  <sheetFormatPr baseColWidth="10" defaultColWidth="9.1640625" defaultRowHeight="13"/>
  <cols>
    <col min="1" max="1" width="7.33203125" style="5" bestFit="1" customWidth="1"/>
    <col min="2" max="2" width="21.6640625" style="5" bestFit="1" customWidth="1"/>
    <col min="3" max="3" width="26.5" style="5" bestFit="1" customWidth="1"/>
    <col min="4" max="4" width="20.83203125" style="5" bestFit="1" customWidth="1"/>
    <col min="5" max="5" width="10.1640625" style="19" bestFit="1" customWidth="1"/>
    <col min="6" max="6" width="34.33203125" style="5" bestFit="1" customWidth="1"/>
    <col min="7" max="7" width="5.6640625" style="27" bestFit="1" customWidth="1"/>
    <col min="8" max="9" width="5.5" style="27" customWidth="1"/>
    <col min="10" max="10" width="4.5" style="27" customWidth="1"/>
    <col min="11" max="13" width="5.5" style="27" customWidth="1"/>
    <col min="14" max="14" width="4.5" style="27" customWidth="1"/>
    <col min="15" max="17" width="5.5" style="27" customWidth="1"/>
    <col min="18" max="18" width="4.5" style="27" customWidth="1"/>
    <col min="19" max="19" width="7.6640625" style="6" bestFit="1" customWidth="1"/>
    <col min="20" max="20" width="8.5" style="6" bestFit="1" customWidth="1"/>
    <col min="21" max="21" width="22.5" style="5" customWidth="1"/>
    <col min="22" max="16384" width="9.1640625" style="3"/>
  </cols>
  <sheetData>
    <row r="1" spans="1:21" s="2" customFormat="1" ht="29" customHeight="1">
      <c r="A1" s="45" t="s">
        <v>343</v>
      </c>
      <c r="B1" s="46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8"/>
    </row>
    <row r="2" spans="1:21" s="2" customFormat="1" ht="69.75" customHeight="1" thickBot="1">
      <c r="A2" s="49"/>
      <c r="B2" s="50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2"/>
    </row>
    <row r="3" spans="1:21" s="1" customFormat="1" ht="12.75" customHeight="1">
      <c r="A3" s="54" t="s">
        <v>351</v>
      </c>
      <c r="B3" s="62" t="s">
        <v>0</v>
      </c>
      <c r="C3" s="56" t="s">
        <v>352</v>
      </c>
      <c r="D3" s="56" t="s">
        <v>6</v>
      </c>
      <c r="E3" s="43" t="s">
        <v>353</v>
      </c>
      <c r="F3" s="53" t="s">
        <v>5</v>
      </c>
      <c r="G3" s="53" t="s">
        <v>8</v>
      </c>
      <c r="H3" s="53"/>
      <c r="I3" s="53"/>
      <c r="J3" s="53"/>
      <c r="K3" s="53" t="s">
        <v>9</v>
      </c>
      <c r="L3" s="53"/>
      <c r="M3" s="53"/>
      <c r="N3" s="53"/>
      <c r="O3" s="53" t="s">
        <v>10</v>
      </c>
      <c r="P3" s="53"/>
      <c r="Q3" s="53"/>
      <c r="R3" s="53"/>
      <c r="S3" s="43" t="s">
        <v>1</v>
      </c>
      <c r="T3" s="43" t="s">
        <v>3</v>
      </c>
      <c r="U3" s="58" t="s">
        <v>2</v>
      </c>
    </row>
    <row r="4" spans="1:21" s="1" customFormat="1" ht="21" customHeight="1" thickBot="1">
      <c r="A4" s="55"/>
      <c r="B4" s="63"/>
      <c r="C4" s="57"/>
      <c r="D4" s="57"/>
      <c r="E4" s="44"/>
      <c r="F4" s="57"/>
      <c r="G4" s="4">
        <v>1</v>
      </c>
      <c r="H4" s="4">
        <v>2</v>
      </c>
      <c r="I4" s="4">
        <v>3</v>
      </c>
      <c r="J4" s="4" t="s">
        <v>4</v>
      </c>
      <c r="K4" s="4">
        <v>1</v>
      </c>
      <c r="L4" s="4">
        <v>2</v>
      </c>
      <c r="M4" s="4">
        <v>3</v>
      </c>
      <c r="N4" s="4" t="s">
        <v>4</v>
      </c>
      <c r="O4" s="4">
        <v>1</v>
      </c>
      <c r="P4" s="4">
        <v>2</v>
      </c>
      <c r="Q4" s="4">
        <v>3</v>
      </c>
      <c r="R4" s="4" t="s">
        <v>4</v>
      </c>
      <c r="S4" s="44"/>
      <c r="T4" s="44"/>
      <c r="U4" s="59"/>
    </row>
    <row r="5" spans="1:21" ht="16">
      <c r="A5" s="64" t="s">
        <v>11</v>
      </c>
      <c r="B5" s="64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</row>
    <row r="6" spans="1:21">
      <c r="A6" s="30" t="s">
        <v>135</v>
      </c>
      <c r="B6" s="7" t="s">
        <v>136</v>
      </c>
      <c r="C6" s="7" t="s">
        <v>13</v>
      </c>
      <c r="D6" s="7" t="s">
        <v>14</v>
      </c>
      <c r="E6" s="8" t="s">
        <v>354</v>
      </c>
      <c r="F6" s="7" t="s">
        <v>349</v>
      </c>
      <c r="G6" s="29" t="s">
        <v>15</v>
      </c>
      <c r="H6" s="29" t="s">
        <v>16</v>
      </c>
      <c r="I6" s="29" t="s">
        <v>17</v>
      </c>
      <c r="J6" s="30"/>
      <c r="K6" s="29" t="s">
        <v>18</v>
      </c>
      <c r="L6" s="31" t="s">
        <v>19</v>
      </c>
      <c r="M6" s="31" t="s">
        <v>19</v>
      </c>
      <c r="N6" s="30"/>
      <c r="O6" s="29" t="s">
        <v>17</v>
      </c>
      <c r="P6" s="31" t="s">
        <v>20</v>
      </c>
      <c r="Q6" s="31" t="s">
        <v>20</v>
      </c>
      <c r="R6" s="30"/>
      <c r="S6" s="9" t="str">
        <f>"260,0"</f>
        <v>260,0</v>
      </c>
      <c r="T6" s="9" t="str">
        <f>"326,5600"</f>
        <v>326,5600</v>
      </c>
      <c r="U6" s="7" t="s">
        <v>264</v>
      </c>
    </row>
    <row r="7" spans="1:21">
      <c r="A7" s="34" t="s">
        <v>135</v>
      </c>
      <c r="B7" s="10" t="s">
        <v>137</v>
      </c>
      <c r="C7" s="10" t="s">
        <v>22</v>
      </c>
      <c r="D7" s="10" t="s">
        <v>23</v>
      </c>
      <c r="E7" s="11" t="s">
        <v>355</v>
      </c>
      <c r="F7" s="10" t="s">
        <v>350</v>
      </c>
      <c r="G7" s="32" t="s">
        <v>24</v>
      </c>
      <c r="H7" s="33" t="s">
        <v>24</v>
      </c>
      <c r="I7" s="33" t="s">
        <v>25</v>
      </c>
      <c r="J7" s="34"/>
      <c r="K7" s="33" t="s">
        <v>19</v>
      </c>
      <c r="L7" s="33" t="s">
        <v>26</v>
      </c>
      <c r="M7" s="33" t="s">
        <v>27</v>
      </c>
      <c r="N7" s="34"/>
      <c r="O7" s="33" t="s">
        <v>24</v>
      </c>
      <c r="P7" s="33" t="s">
        <v>28</v>
      </c>
      <c r="Q7" s="33" t="s">
        <v>29</v>
      </c>
      <c r="R7" s="34"/>
      <c r="S7" s="12" t="str">
        <f>"317,5"</f>
        <v>317,5</v>
      </c>
      <c r="T7" s="12" t="str">
        <f>"414,7503"</f>
        <v>414,7503</v>
      </c>
      <c r="U7" s="10" t="s">
        <v>283</v>
      </c>
    </row>
    <row r="8" spans="1:21">
      <c r="A8" s="36" t="s">
        <v>138</v>
      </c>
      <c r="B8" s="13" t="s">
        <v>136</v>
      </c>
      <c r="C8" s="13" t="s">
        <v>30</v>
      </c>
      <c r="D8" s="13" t="s">
        <v>14</v>
      </c>
      <c r="E8" s="14" t="s">
        <v>355</v>
      </c>
      <c r="F8" s="13" t="s">
        <v>349</v>
      </c>
      <c r="G8" s="35" t="s">
        <v>15</v>
      </c>
      <c r="H8" s="35" t="s">
        <v>16</v>
      </c>
      <c r="I8" s="35" t="s">
        <v>17</v>
      </c>
      <c r="J8" s="36"/>
      <c r="K8" s="35" t="s">
        <v>18</v>
      </c>
      <c r="L8" s="37" t="s">
        <v>19</v>
      </c>
      <c r="M8" s="37" t="s">
        <v>19</v>
      </c>
      <c r="N8" s="36"/>
      <c r="O8" s="35" t="s">
        <v>17</v>
      </c>
      <c r="P8" s="37" t="s">
        <v>20</v>
      </c>
      <c r="Q8" s="37" t="s">
        <v>20</v>
      </c>
      <c r="R8" s="36"/>
      <c r="S8" s="15" t="str">
        <f>"260,0"</f>
        <v>260,0</v>
      </c>
      <c r="T8" s="15" t="str">
        <f>"326,5600"</f>
        <v>326,5600</v>
      </c>
      <c r="U8" s="13" t="s">
        <v>261</v>
      </c>
    </row>
    <row r="10" spans="1:21" ht="16">
      <c r="A10" s="60" t="s">
        <v>48</v>
      </c>
      <c r="B10" s="60"/>
      <c r="C10" s="60"/>
      <c r="D10" s="60"/>
      <c r="E10" s="61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</row>
    <row r="11" spans="1:21">
      <c r="A11" s="39" t="s">
        <v>135</v>
      </c>
      <c r="B11" s="16" t="s">
        <v>302</v>
      </c>
      <c r="C11" s="16" t="s">
        <v>303</v>
      </c>
      <c r="D11" s="16" t="s">
        <v>304</v>
      </c>
      <c r="E11" s="17" t="s">
        <v>355</v>
      </c>
      <c r="F11" s="16" t="s">
        <v>350</v>
      </c>
      <c r="G11" s="40" t="s">
        <v>15</v>
      </c>
      <c r="H11" s="41"/>
      <c r="I11" s="41"/>
      <c r="J11" s="41"/>
      <c r="K11" s="40"/>
      <c r="L11" s="42"/>
      <c r="M11" s="41"/>
      <c r="N11" s="41"/>
      <c r="O11" s="40"/>
      <c r="P11" s="41"/>
      <c r="Q11" s="39"/>
      <c r="R11" s="39"/>
      <c r="S11" s="18" t="s">
        <v>341</v>
      </c>
      <c r="T11" s="18" t="s">
        <v>342</v>
      </c>
      <c r="U11" s="16"/>
    </row>
    <row r="13" spans="1:21" ht="16">
      <c r="A13" s="60" t="s">
        <v>31</v>
      </c>
      <c r="B13" s="60"/>
      <c r="C13" s="60"/>
      <c r="D13" s="60"/>
      <c r="E13" s="61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</row>
    <row r="14" spans="1:21">
      <c r="A14" s="39" t="s">
        <v>135</v>
      </c>
      <c r="B14" s="16" t="s">
        <v>139</v>
      </c>
      <c r="C14" s="16" t="s">
        <v>33</v>
      </c>
      <c r="D14" s="16" t="s">
        <v>34</v>
      </c>
      <c r="E14" s="17" t="s">
        <v>355</v>
      </c>
      <c r="F14" s="16" t="s">
        <v>350</v>
      </c>
      <c r="G14" s="38" t="s">
        <v>35</v>
      </c>
      <c r="H14" s="38" t="s">
        <v>36</v>
      </c>
      <c r="I14" s="38" t="s">
        <v>37</v>
      </c>
      <c r="J14" s="39"/>
      <c r="K14" s="38" t="s">
        <v>38</v>
      </c>
      <c r="L14" s="40" t="s">
        <v>39</v>
      </c>
      <c r="M14" s="38" t="s">
        <v>39</v>
      </c>
      <c r="N14" s="39"/>
      <c r="O14" s="38" t="s">
        <v>40</v>
      </c>
      <c r="P14" s="38" t="s">
        <v>41</v>
      </c>
      <c r="Q14" s="39"/>
      <c r="R14" s="39"/>
      <c r="S14" s="18" t="str">
        <f>"400,0"</f>
        <v>400,0</v>
      </c>
      <c r="T14" s="18" t="str">
        <f>"410,8800"</f>
        <v>410,8800</v>
      </c>
      <c r="U14" s="16" t="s">
        <v>283</v>
      </c>
    </row>
    <row r="16" spans="1:21" ht="16">
      <c r="A16" s="60" t="s">
        <v>42</v>
      </c>
      <c r="B16" s="60"/>
      <c r="C16" s="60"/>
      <c r="D16" s="60"/>
      <c r="E16" s="61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</row>
    <row r="17" spans="1:21">
      <c r="A17" s="39" t="s">
        <v>135</v>
      </c>
      <c r="B17" s="16" t="s">
        <v>140</v>
      </c>
      <c r="C17" s="16" t="s">
        <v>43</v>
      </c>
      <c r="D17" s="16" t="s">
        <v>44</v>
      </c>
      <c r="E17" s="17" t="s">
        <v>355</v>
      </c>
      <c r="F17" s="16" t="s">
        <v>350</v>
      </c>
      <c r="G17" s="38" t="s">
        <v>17</v>
      </c>
      <c r="H17" s="38" t="s">
        <v>20</v>
      </c>
      <c r="I17" s="38" t="s">
        <v>45</v>
      </c>
      <c r="J17" s="39"/>
      <c r="K17" s="38" t="s">
        <v>18</v>
      </c>
      <c r="L17" s="38" t="s">
        <v>46</v>
      </c>
      <c r="M17" s="40" t="s">
        <v>19</v>
      </c>
      <c r="N17" s="39"/>
      <c r="O17" s="38" t="s">
        <v>24</v>
      </c>
      <c r="P17" s="38" t="s">
        <v>28</v>
      </c>
      <c r="Q17" s="38" t="s">
        <v>47</v>
      </c>
      <c r="R17" s="39"/>
      <c r="S17" s="18" t="str">
        <f>"302,5"</f>
        <v>302,5</v>
      </c>
      <c r="T17" s="18" t="str">
        <f>"298,3255"</f>
        <v>298,3255</v>
      </c>
      <c r="U17" s="16" t="s">
        <v>32</v>
      </c>
    </row>
    <row r="19" spans="1:21" ht="16">
      <c r="A19" s="60" t="s">
        <v>48</v>
      </c>
      <c r="B19" s="60"/>
      <c r="C19" s="60"/>
      <c r="D19" s="60"/>
      <c r="E19" s="61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</row>
    <row r="20" spans="1:21">
      <c r="A20" s="39" t="s">
        <v>135</v>
      </c>
      <c r="B20" s="16" t="s">
        <v>141</v>
      </c>
      <c r="C20" s="16" t="s">
        <v>287</v>
      </c>
      <c r="D20" s="16" t="s">
        <v>49</v>
      </c>
      <c r="E20" s="17" t="s">
        <v>356</v>
      </c>
      <c r="F20" s="16" t="s">
        <v>350</v>
      </c>
      <c r="G20" s="40" t="s">
        <v>27</v>
      </c>
      <c r="H20" s="38" t="s">
        <v>38</v>
      </c>
      <c r="I20" s="38" t="s">
        <v>50</v>
      </c>
      <c r="J20" s="39"/>
      <c r="K20" s="38" t="s">
        <v>50</v>
      </c>
      <c r="L20" s="38" t="s">
        <v>51</v>
      </c>
      <c r="M20" s="40" t="s">
        <v>15</v>
      </c>
      <c r="N20" s="39"/>
      <c r="O20" s="38" t="s">
        <v>20</v>
      </c>
      <c r="P20" s="38" t="s">
        <v>24</v>
      </c>
      <c r="Q20" s="38" t="s">
        <v>47</v>
      </c>
      <c r="R20" s="39"/>
      <c r="S20" s="18" t="str">
        <f>"300,0"</f>
        <v>300,0</v>
      </c>
      <c r="T20" s="18" t="str">
        <f>"261,9300"</f>
        <v>261,9300</v>
      </c>
      <c r="U20" s="16"/>
    </row>
    <row r="22" spans="1:21" ht="16">
      <c r="A22" s="60" t="s">
        <v>31</v>
      </c>
      <c r="B22" s="60"/>
      <c r="C22" s="60"/>
      <c r="D22" s="60"/>
      <c r="E22" s="61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</row>
    <row r="23" spans="1:21">
      <c r="A23" s="30" t="s">
        <v>135</v>
      </c>
      <c r="B23" s="7" t="s">
        <v>142</v>
      </c>
      <c r="C23" s="7" t="s">
        <v>288</v>
      </c>
      <c r="D23" s="7" t="s">
        <v>53</v>
      </c>
      <c r="E23" s="8" t="s">
        <v>356</v>
      </c>
      <c r="F23" s="7" t="s">
        <v>349</v>
      </c>
      <c r="G23" s="31" t="s">
        <v>54</v>
      </c>
      <c r="H23" s="31" t="s">
        <v>54</v>
      </c>
      <c r="I23" s="29" t="s">
        <v>54</v>
      </c>
      <c r="J23" s="30"/>
      <c r="K23" s="29" t="s">
        <v>16</v>
      </c>
      <c r="L23" s="31" t="s">
        <v>55</v>
      </c>
      <c r="M23" s="31" t="s">
        <v>55</v>
      </c>
      <c r="N23" s="30"/>
      <c r="O23" s="29" t="s">
        <v>56</v>
      </c>
      <c r="P23" s="29" t="s">
        <v>57</v>
      </c>
      <c r="Q23" s="29" t="s">
        <v>58</v>
      </c>
      <c r="R23" s="30"/>
      <c r="S23" s="9" t="str">
        <f>"457,5"</f>
        <v>457,5</v>
      </c>
      <c r="T23" s="9" t="str">
        <f>"353,6017"</f>
        <v>353,6017</v>
      </c>
      <c r="U23" s="7" t="s">
        <v>261</v>
      </c>
    </row>
    <row r="24" spans="1:21">
      <c r="A24" s="34" t="s">
        <v>138</v>
      </c>
      <c r="B24" s="10" t="s">
        <v>143</v>
      </c>
      <c r="C24" s="10" t="s">
        <v>289</v>
      </c>
      <c r="D24" s="10" t="s">
        <v>59</v>
      </c>
      <c r="E24" s="11" t="s">
        <v>356</v>
      </c>
      <c r="F24" s="10" t="s">
        <v>350</v>
      </c>
      <c r="G24" s="32" t="s">
        <v>16</v>
      </c>
      <c r="H24" s="33" t="s">
        <v>16</v>
      </c>
      <c r="I24" s="32" t="s">
        <v>20</v>
      </c>
      <c r="J24" s="34"/>
      <c r="K24" s="33" t="s">
        <v>60</v>
      </c>
      <c r="L24" s="33" t="s">
        <v>38</v>
      </c>
      <c r="M24" s="32" t="s">
        <v>39</v>
      </c>
      <c r="N24" s="34"/>
      <c r="O24" s="33" t="s">
        <v>20</v>
      </c>
      <c r="P24" s="33" t="s">
        <v>24</v>
      </c>
      <c r="Q24" s="32" t="s">
        <v>61</v>
      </c>
      <c r="R24" s="34"/>
      <c r="S24" s="12" t="str">
        <f>"290,0"</f>
        <v>290,0</v>
      </c>
      <c r="T24" s="12" t="str">
        <f>"233,0150"</f>
        <v>233,0150</v>
      </c>
      <c r="U24" s="10" t="s">
        <v>141</v>
      </c>
    </row>
    <row r="25" spans="1:21">
      <c r="A25" s="36" t="s">
        <v>144</v>
      </c>
      <c r="B25" s="13" t="s">
        <v>145</v>
      </c>
      <c r="C25" s="13" t="s">
        <v>290</v>
      </c>
      <c r="D25" s="13" t="s">
        <v>62</v>
      </c>
      <c r="E25" s="14" t="s">
        <v>356</v>
      </c>
      <c r="F25" s="13" t="s">
        <v>350</v>
      </c>
      <c r="G25" s="35" t="s">
        <v>15</v>
      </c>
      <c r="H25" s="37" t="s">
        <v>63</v>
      </c>
      <c r="I25" s="37" t="s">
        <v>63</v>
      </c>
      <c r="J25" s="36"/>
      <c r="K25" s="35" t="s">
        <v>19</v>
      </c>
      <c r="L25" s="35" t="s">
        <v>27</v>
      </c>
      <c r="M25" s="35" t="s">
        <v>60</v>
      </c>
      <c r="N25" s="36"/>
      <c r="O25" s="35" t="s">
        <v>51</v>
      </c>
      <c r="P25" s="35" t="s">
        <v>64</v>
      </c>
      <c r="Q25" s="37" t="s">
        <v>16</v>
      </c>
      <c r="R25" s="36"/>
      <c r="S25" s="15" t="str">
        <f>"247,5"</f>
        <v>247,5</v>
      </c>
      <c r="T25" s="15" t="str">
        <f>"209,8057"</f>
        <v>209,8057</v>
      </c>
      <c r="U25" s="13" t="s">
        <v>281</v>
      </c>
    </row>
    <row r="27" spans="1:21" ht="16">
      <c r="A27" s="60" t="s">
        <v>42</v>
      </c>
      <c r="B27" s="60"/>
      <c r="C27" s="60"/>
      <c r="D27" s="60"/>
      <c r="E27" s="61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</row>
    <row r="28" spans="1:21">
      <c r="A28" s="30" t="s">
        <v>135</v>
      </c>
      <c r="B28" s="7" t="s">
        <v>301</v>
      </c>
      <c r="C28" s="7" t="s">
        <v>291</v>
      </c>
      <c r="D28" s="7" t="s">
        <v>65</v>
      </c>
      <c r="E28" s="8" t="s">
        <v>356</v>
      </c>
      <c r="F28" s="7" t="s">
        <v>66</v>
      </c>
      <c r="G28" s="29" t="s">
        <v>40</v>
      </c>
      <c r="H28" s="29" t="s">
        <v>41</v>
      </c>
      <c r="I28" s="29" t="s">
        <v>56</v>
      </c>
      <c r="J28" s="30"/>
      <c r="K28" s="31" t="s">
        <v>45</v>
      </c>
      <c r="L28" s="31" t="s">
        <v>25</v>
      </c>
      <c r="M28" s="29" t="s">
        <v>25</v>
      </c>
      <c r="N28" s="30"/>
      <c r="O28" s="29" t="s">
        <v>67</v>
      </c>
      <c r="P28" s="29" t="s">
        <v>68</v>
      </c>
      <c r="Q28" s="31" t="s">
        <v>69</v>
      </c>
      <c r="R28" s="30"/>
      <c r="S28" s="9" t="str">
        <f>"510,0"</f>
        <v>510,0</v>
      </c>
      <c r="T28" s="9" t="str">
        <f>"370,4640"</f>
        <v>370,4640</v>
      </c>
      <c r="U28" s="7"/>
    </row>
    <row r="29" spans="1:21">
      <c r="A29" s="34" t="s">
        <v>138</v>
      </c>
      <c r="B29" s="10" t="s">
        <v>146</v>
      </c>
      <c r="C29" s="10" t="s">
        <v>292</v>
      </c>
      <c r="D29" s="10" t="s">
        <v>70</v>
      </c>
      <c r="E29" s="11" t="s">
        <v>356</v>
      </c>
      <c r="F29" s="10" t="s">
        <v>349</v>
      </c>
      <c r="G29" s="33" t="s">
        <v>71</v>
      </c>
      <c r="H29" s="32" t="s">
        <v>72</v>
      </c>
      <c r="I29" s="33" t="s">
        <v>72</v>
      </c>
      <c r="J29" s="34"/>
      <c r="K29" s="33" t="s">
        <v>73</v>
      </c>
      <c r="L29" s="32" t="s">
        <v>63</v>
      </c>
      <c r="M29" s="32" t="s">
        <v>63</v>
      </c>
      <c r="N29" s="34"/>
      <c r="O29" s="33" t="s">
        <v>37</v>
      </c>
      <c r="P29" s="33" t="s">
        <v>74</v>
      </c>
      <c r="Q29" s="33" t="s">
        <v>41</v>
      </c>
      <c r="R29" s="34"/>
      <c r="S29" s="12" t="str">
        <f>"402,5"</f>
        <v>402,5</v>
      </c>
      <c r="T29" s="12" t="str">
        <f>"295,9180"</f>
        <v>295,9180</v>
      </c>
      <c r="U29" s="10"/>
    </row>
    <row r="30" spans="1:21">
      <c r="A30" s="34" t="s">
        <v>135</v>
      </c>
      <c r="B30" s="10" t="s">
        <v>147</v>
      </c>
      <c r="C30" s="10" t="s">
        <v>75</v>
      </c>
      <c r="D30" s="10" t="s">
        <v>76</v>
      </c>
      <c r="E30" s="11" t="s">
        <v>354</v>
      </c>
      <c r="F30" s="10" t="s">
        <v>349</v>
      </c>
      <c r="G30" s="33" t="s">
        <v>54</v>
      </c>
      <c r="H30" s="32" t="s">
        <v>40</v>
      </c>
      <c r="I30" s="33" t="s">
        <v>77</v>
      </c>
      <c r="J30" s="34"/>
      <c r="K30" s="33" t="s">
        <v>16</v>
      </c>
      <c r="L30" s="32" t="s">
        <v>20</v>
      </c>
      <c r="M30" s="32" t="s">
        <v>20</v>
      </c>
      <c r="N30" s="34"/>
      <c r="O30" s="33" t="s">
        <v>41</v>
      </c>
      <c r="P30" s="33" t="s">
        <v>56</v>
      </c>
      <c r="Q30" s="32" t="s">
        <v>67</v>
      </c>
      <c r="R30" s="34"/>
      <c r="S30" s="12" t="str">
        <f>"445,0"</f>
        <v>445,0</v>
      </c>
      <c r="T30" s="12" t="str">
        <f>"336,0640"</f>
        <v>336,0640</v>
      </c>
      <c r="U30" s="10" t="s">
        <v>298</v>
      </c>
    </row>
    <row r="31" spans="1:21">
      <c r="A31" s="36" t="s">
        <v>135</v>
      </c>
      <c r="B31" s="13" t="s">
        <v>148</v>
      </c>
      <c r="C31" s="13" t="s">
        <v>79</v>
      </c>
      <c r="D31" s="13" t="s">
        <v>80</v>
      </c>
      <c r="E31" s="14" t="s">
        <v>355</v>
      </c>
      <c r="F31" s="13" t="s">
        <v>350</v>
      </c>
      <c r="G31" s="35" t="s">
        <v>81</v>
      </c>
      <c r="H31" s="37" t="s">
        <v>82</v>
      </c>
      <c r="I31" s="37" t="s">
        <v>82</v>
      </c>
      <c r="J31" s="36"/>
      <c r="K31" s="35" t="s">
        <v>37</v>
      </c>
      <c r="L31" s="37" t="s">
        <v>40</v>
      </c>
      <c r="M31" s="37" t="s">
        <v>40</v>
      </c>
      <c r="N31" s="36"/>
      <c r="O31" s="35" t="s">
        <v>83</v>
      </c>
      <c r="P31" s="35" t="s">
        <v>84</v>
      </c>
      <c r="Q31" s="37" t="s">
        <v>85</v>
      </c>
      <c r="R31" s="36"/>
      <c r="S31" s="15" t="str">
        <f>"580,0"</f>
        <v>580,0</v>
      </c>
      <c r="T31" s="15" t="str">
        <f>"417,6000"</f>
        <v>417,6000</v>
      </c>
      <c r="U31" s="13" t="s">
        <v>298</v>
      </c>
    </row>
    <row r="33" spans="1:21" ht="16">
      <c r="A33" s="60" t="s">
        <v>86</v>
      </c>
      <c r="B33" s="60"/>
      <c r="C33" s="60"/>
      <c r="D33" s="60"/>
      <c r="E33" s="61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</row>
    <row r="34" spans="1:21">
      <c r="A34" s="30" t="s">
        <v>135</v>
      </c>
      <c r="B34" s="7" t="s">
        <v>149</v>
      </c>
      <c r="C34" s="7" t="s">
        <v>293</v>
      </c>
      <c r="D34" s="7" t="s">
        <v>87</v>
      </c>
      <c r="E34" s="8" t="s">
        <v>356</v>
      </c>
      <c r="F34" s="7" t="s">
        <v>350</v>
      </c>
      <c r="G34" s="29" t="s">
        <v>40</v>
      </c>
      <c r="H34" s="29" t="s">
        <v>41</v>
      </c>
      <c r="I34" s="29" t="s">
        <v>67</v>
      </c>
      <c r="J34" s="30"/>
      <c r="K34" s="29" t="s">
        <v>17</v>
      </c>
      <c r="L34" s="29" t="s">
        <v>45</v>
      </c>
      <c r="M34" s="29" t="s">
        <v>24</v>
      </c>
      <c r="N34" s="30"/>
      <c r="O34" s="29" t="s">
        <v>67</v>
      </c>
      <c r="P34" s="29" t="s">
        <v>68</v>
      </c>
      <c r="Q34" s="31" t="s">
        <v>82</v>
      </c>
      <c r="R34" s="30"/>
      <c r="S34" s="9" t="str">
        <f>"515,0"</f>
        <v>515,0</v>
      </c>
      <c r="T34" s="9" t="str">
        <f>"352,4145"</f>
        <v>352,4145</v>
      </c>
      <c r="U34" s="7" t="s">
        <v>261</v>
      </c>
    </row>
    <row r="35" spans="1:21">
      <c r="A35" s="36" t="s">
        <v>138</v>
      </c>
      <c r="B35" s="13" t="s">
        <v>150</v>
      </c>
      <c r="C35" s="13" t="s">
        <v>294</v>
      </c>
      <c r="D35" s="13" t="s">
        <v>88</v>
      </c>
      <c r="E35" s="14" t="s">
        <v>356</v>
      </c>
      <c r="F35" s="13" t="s">
        <v>350</v>
      </c>
      <c r="G35" s="35" t="s">
        <v>54</v>
      </c>
      <c r="H35" s="35" t="s">
        <v>40</v>
      </c>
      <c r="I35" s="37" t="s">
        <v>77</v>
      </c>
      <c r="J35" s="36"/>
      <c r="K35" s="35" t="s">
        <v>73</v>
      </c>
      <c r="L35" s="37" t="s">
        <v>16</v>
      </c>
      <c r="M35" s="37" t="s">
        <v>16</v>
      </c>
      <c r="N35" s="36"/>
      <c r="O35" s="35" t="s">
        <v>89</v>
      </c>
      <c r="P35" s="37" t="s">
        <v>90</v>
      </c>
      <c r="Q35" s="37" t="s">
        <v>91</v>
      </c>
      <c r="R35" s="36"/>
      <c r="S35" s="15" t="str">
        <f>"475,0"</f>
        <v>475,0</v>
      </c>
      <c r="T35" s="15" t="str">
        <f>"326,0875"</f>
        <v>326,0875</v>
      </c>
      <c r="U35" s="13" t="s">
        <v>262</v>
      </c>
    </row>
    <row r="37" spans="1:21" ht="16">
      <c r="A37" s="60" t="s">
        <v>92</v>
      </c>
      <c r="B37" s="60"/>
      <c r="C37" s="60"/>
      <c r="D37" s="60"/>
      <c r="E37" s="61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</row>
    <row r="38" spans="1:21">
      <c r="A38" s="39" t="s">
        <v>135</v>
      </c>
      <c r="B38" s="16" t="s">
        <v>151</v>
      </c>
      <c r="C38" s="16" t="s">
        <v>299</v>
      </c>
      <c r="D38" s="16" t="s">
        <v>93</v>
      </c>
      <c r="E38" s="17" t="s">
        <v>356</v>
      </c>
      <c r="F38" s="16" t="s">
        <v>350</v>
      </c>
      <c r="G38" s="38" t="s">
        <v>24</v>
      </c>
      <c r="H38" s="38" t="s">
        <v>71</v>
      </c>
      <c r="I38" s="40" t="s">
        <v>61</v>
      </c>
      <c r="J38" s="39"/>
      <c r="K38" s="38" t="s">
        <v>73</v>
      </c>
      <c r="L38" s="38" t="s">
        <v>16</v>
      </c>
      <c r="M38" s="38" t="s">
        <v>94</v>
      </c>
      <c r="N38" s="39"/>
      <c r="O38" s="38" t="s">
        <v>61</v>
      </c>
      <c r="P38" s="38" t="s">
        <v>54</v>
      </c>
      <c r="Q38" s="38" t="s">
        <v>40</v>
      </c>
      <c r="R38" s="39"/>
      <c r="S38" s="18" t="str">
        <f>"392,5"</f>
        <v>392,5</v>
      </c>
      <c r="T38" s="18" t="str">
        <f>"256,5380"</f>
        <v>256,5380</v>
      </c>
      <c r="U38" s="16" t="s">
        <v>286</v>
      </c>
    </row>
    <row r="40" spans="1:21" ht="16">
      <c r="A40" s="60" t="s">
        <v>95</v>
      </c>
      <c r="B40" s="60"/>
      <c r="C40" s="60"/>
      <c r="D40" s="60"/>
      <c r="E40" s="61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</row>
    <row r="41" spans="1:21">
      <c r="A41" s="30" t="s">
        <v>135</v>
      </c>
      <c r="B41" s="7" t="s">
        <v>152</v>
      </c>
      <c r="C41" s="7" t="s">
        <v>295</v>
      </c>
      <c r="D41" s="7" t="s">
        <v>97</v>
      </c>
      <c r="E41" s="8" t="s">
        <v>356</v>
      </c>
      <c r="F41" s="7" t="s">
        <v>350</v>
      </c>
      <c r="G41" s="29" t="s">
        <v>82</v>
      </c>
      <c r="H41" s="31" t="s">
        <v>89</v>
      </c>
      <c r="I41" s="29" t="s">
        <v>89</v>
      </c>
      <c r="J41" s="30"/>
      <c r="K41" s="29" t="s">
        <v>45</v>
      </c>
      <c r="L41" s="29" t="s">
        <v>24</v>
      </c>
      <c r="M41" s="31" t="s">
        <v>25</v>
      </c>
      <c r="N41" s="30"/>
      <c r="O41" s="29" t="s">
        <v>85</v>
      </c>
      <c r="P41" s="31" t="s">
        <v>98</v>
      </c>
      <c r="Q41" s="31" t="s">
        <v>99</v>
      </c>
      <c r="R41" s="30"/>
      <c r="S41" s="9" t="str">
        <f>"575,0"</f>
        <v>575,0</v>
      </c>
      <c r="T41" s="9" t="str">
        <f>"353,6250"</f>
        <v>353,6250</v>
      </c>
      <c r="U41" s="7" t="s">
        <v>262</v>
      </c>
    </row>
    <row r="42" spans="1:21">
      <c r="A42" s="34" t="s">
        <v>138</v>
      </c>
      <c r="B42" s="10" t="s">
        <v>153</v>
      </c>
      <c r="C42" s="10" t="s">
        <v>296</v>
      </c>
      <c r="D42" s="10" t="s">
        <v>100</v>
      </c>
      <c r="E42" s="11" t="s">
        <v>356</v>
      </c>
      <c r="F42" s="10" t="s">
        <v>350</v>
      </c>
      <c r="G42" s="32" t="s">
        <v>40</v>
      </c>
      <c r="H42" s="33" t="s">
        <v>41</v>
      </c>
      <c r="I42" s="33" t="s">
        <v>56</v>
      </c>
      <c r="J42" s="34"/>
      <c r="K42" s="33" t="s">
        <v>71</v>
      </c>
      <c r="L42" s="33" t="s">
        <v>47</v>
      </c>
      <c r="M42" s="33" t="s">
        <v>61</v>
      </c>
      <c r="N42" s="34"/>
      <c r="O42" s="33" t="s">
        <v>54</v>
      </c>
      <c r="P42" s="33" t="s">
        <v>40</v>
      </c>
      <c r="Q42" s="33" t="s">
        <v>77</v>
      </c>
      <c r="R42" s="34"/>
      <c r="S42" s="12" t="str">
        <f>"485,0"</f>
        <v>485,0</v>
      </c>
      <c r="T42" s="12" t="str">
        <f>"305,5985"</f>
        <v>305,5985</v>
      </c>
      <c r="U42" s="10" t="s">
        <v>262</v>
      </c>
    </row>
    <row r="43" spans="1:21">
      <c r="A43" s="34" t="s">
        <v>144</v>
      </c>
      <c r="B43" s="10" t="s">
        <v>154</v>
      </c>
      <c r="C43" s="10" t="s">
        <v>297</v>
      </c>
      <c r="D43" s="10" t="s">
        <v>101</v>
      </c>
      <c r="E43" s="11" t="s">
        <v>356</v>
      </c>
      <c r="F43" s="10" t="s">
        <v>350</v>
      </c>
      <c r="G43" s="33" t="s">
        <v>71</v>
      </c>
      <c r="H43" s="33" t="s">
        <v>61</v>
      </c>
      <c r="I43" s="33" t="s">
        <v>37</v>
      </c>
      <c r="J43" s="34"/>
      <c r="K43" s="33" t="s">
        <v>73</v>
      </c>
      <c r="L43" s="33" t="s">
        <v>63</v>
      </c>
      <c r="M43" s="32" t="s">
        <v>94</v>
      </c>
      <c r="N43" s="34"/>
      <c r="O43" s="33" t="s">
        <v>45</v>
      </c>
      <c r="P43" s="33" t="s">
        <v>25</v>
      </c>
      <c r="Q43" s="33" t="s">
        <v>61</v>
      </c>
      <c r="R43" s="34"/>
      <c r="S43" s="12" t="str">
        <f>"392,5"</f>
        <v>392,5</v>
      </c>
      <c r="T43" s="12" t="str">
        <f>"238,9540"</f>
        <v>238,9540</v>
      </c>
      <c r="U43" s="10" t="s">
        <v>262</v>
      </c>
    </row>
    <row r="44" spans="1:21">
      <c r="A44" s="34" t="s">
        <v>135</v>
      </c>
      <c r="B44" s="10" t="s">
        <v>155</v>
      </c>
      <c r="C44" s="10" t="s">
        <v>103</v>
      </c>
      <c r="D44" s="10" t="s">
        <v>104</v>
      </c>
      <c r="E44" s="11" t="s">
        <v>355</v>
      </c>
      <c r="F44" s="10" t="s">
        <v>349</v>
      </c>
      <c r="G44" s="32" t="s">
        <v>98</v>
      </c>
      <c r="H44" s="32" t="s">
        <v>98</v>
      </c>
      <c r="I44" s="33" t="s">
        <v>98</v>
      </c>
      <c r="J44" s="34"/>
      <c r="K44" s="33" t="s">
        <v>54</v>
      </c>
      <c r="L44" s="33" t="s">
        <v>40</v>
      </c>
      <c r="M44" s="33" t="s">
        <v>77</v>
      </c>
      <c r="N44" s="34"/>
      <c r="O44" s="32" t="s">
        <v>105</v>
      </c>
      <c r="P44" s="33" t="s">
        <v>105</v>
      </c>
      <c r="Q44" s="33" t="s">
        <v>106</v>
      </c>
      <c r="R44" s="34"/>
      <c r="S44" s="12" t="str">
        <f>"710,0"</f>
        <v>710,0</v>
      </c>
      <c r="T44" s="12" t="str">
        <f>"433,3130"</f>
        <v>433,3130</v>
      </c>
      <c r="U44" s="10" t="s">
        <v>261</v>
      </c>
    </row>
    <row r="45" spans="1:21">
      <c r="A45" s="36" t="s">
        <v>138</v>
      </c>
      <c r="B45" s="13" t="s">
        <v>156</v>
      </c>
      <c r="C45" s="13" t="s">
        <v>108</v>
      </c>
      <c r="D45" s="13" t="s">
        <v>109</v>
      </c>
      <c r="E45" s="14" t="s">
        <v>355</v>
      </c>
      <c r="F45" s="13" t="s">
        <v>350</v>
      </c>
      <c r="G45" s="37" t="s">
        <v>85</v>
      </c>
      <c r="H45" s="35" t="s">
        <v>110</v>
      </c>
      <c r="I45" s="35" t="s">
        <v>111</v>
      </c>
      <c r="J45" s="36"/>
      <c r="K45" s="35" t="s">
        <v>35</v>
      </c>
      <c r="L45" s="35" t="s">
        <v>54</v>
      </c>
      <c r="M45" s="35" t="s">
        <v>37</v>
      </c>
      <c r="N45" s="36"/>
      <c r="O45" s="35" t="s">
        <v>112</v>
      </c>
      <c r="P45" s="35" t="s">
        <v>113</v>
      </c>
      <c r="Q45" s="37" t="s">
        <v>114</v>
      </c>
      <c r="R45" s="36"/>
      <c r="S45" s="15" t="str">
        <f>"667,5"</f>
        <v>667,5</v>
      </c>
      <c r="T45" s="15" t="str">
        <f>"417,1875"</f>
        <v>417,1875</v>
      </c>
      <c r="U45" s="13" t="s">
        <v>262</v>
      </c>
    </row>
    <row r="47" spans="1:21" ht="16">
      <c r="A47" s="60" t="s">
        <v>115</v>
      </c>
      <c r="B47" s="60"/>
      <c r="C47" s="60"/>
      <c r="D47" s="60"/>
      <c r="E47" s="61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</row>
    <row r="48" spans="1:21">
      <c r="A48" s="39" t="s">
        <v>135</v>
      </c>
      <c r="B48" s="16" t="s">
        <v>157</v>
      </c>
      <c r="C48" s="16" t="s">
        <v>116</v>
      </c>
      <c r="D48" s="16" t="s">
        <v>117</v>
      </c>
      <c r="E48" s="17" t="s">
        <v>355</v>
      </c>
      <c r="F48" s="16" t="s">
        <v>350</v>
      </c>
      <c r="G48" s="38" t="s">
        <v>67</v>
      </c>
      <c r="H48" s="40" t="s">
        <v>81</v>
      </c>
      <c r="I48" s="40" t="s">
        <v>81</v>
      </c>
      <c r="J48" s="39"/>
      <c r="K48" s="38" t="s">
        <v>25</v>
      </c>
      <c r="L48" s="38" t="s">
        <v>47</v>
      </c>
      <c r="M48" s="40" t="s">
        <v>61</v>
      </c>
      <c r="N48" s="39"/>
      <c r="O48" s="38" t="s">
        <v>81</v>
      </c>
      <c r="P48" s="38" t="s">
        <v>83</v>
      </c>
      <c r="Q48" s="40" t="s">
        <v>84</v>
      </c>
      <c r="R48" s="39"/>
      <c r="S48" s="18" t="str">
        <f>"540,0"</f>
        <v>540,0</v>
      </c>
      <c r="T48" s="18" t="str">
        <f>"324,0000"</f>
        <v>324,0000</v>
      </c>
      <c r="U48" s="16" t="s">
        <v>298</v>
      </c>
    </row>
    <row r="50" spans="1:21" ht="16">
      <c r="A50" s="60" t="s">
        <v>118</v>
      </c>
      <c r="B50" s="60"/>
      <c r="C50" s="60"/>
      <c r="D50" s="60"/>
      <c r="E50" s="61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</row>
    <row r="51" spans="1:21">
      <c r="A51" s="39" t="s">
        <v>135</v>
      </c>
      <c r="B51" s="16" t="s">
        <v>158</v>
      </c>
      <c r="C51" s="16" t="s">
        <v>119</v>
      </c>
      <c r="D51" s="16" t="s">
        <v>120</v>
      </c>
      <c r="E51" s="17" t="s">
        <v>355</v>
      </c>
      <c r="F51" s="16" t="s">
        <v>350</v>
      </c>
      <c r="G51" s="38" t="s">
        <v>41</v>
      </c>
      <c r="H51" s="38" t="s">
        <v>56</v>
      </c>
      <c r="I51" s="38" t="s">
        <v>81</v>
      </c>
      <c r="J51" s="39"/>
      <c r="K51" s="38" t="s">
        <v>61</v>
      </c>
      <c r="L51" s="40" t="s">
        <v>37</v>
      </c>
      <c r="M51" s="40" t="s">
        <v>37</v>
      </c>
      <c r="N51" s="39"/>
      <c r="O51" s="40" t="s">
        <v>41</v>
      </c>
      <c r="P51" s="40" t="s">
        <v>41</v>
      </c>
      <c r="Q51" s="38" t="s">
        <v>41</v>
      </c>
      <c r="R51" s="39"/>
      <c r="S51" s="18" t="str">
        <f>"510,0"</f>
        <v>510,0</v>
      </c>
      <c r="T51" s="18" t="str">
        <f>"284,3760"</f>
        <v>284,3760</v>
      </c>
      <c r="U51" s="16" t="s">
        <v>298</v>
      </c>
    </row>
    <row r="53" spans="1:21" ht="18">
      <c r="B53" s="20" t="s">
        <v>121</v>
      </c>
      <c r="C53" s="20"/>
    </row>
    <row r="54" spans="1:21" ht="16">
      <c r="B54" s="21" t="s">
        <v>122</v>
      </c>
      <c r="C54" s="21"/>
    </row>
    <row r="55" spans="1:21" ht="14">
      <c r="B55" s="22"/>
      <c r="C55" s="23" t="s">
        <v>129</v>
      </c>
    </row>
    <row r="56" spans="1:21" ht="14">
      <c r="B56" s="24" t="s">
        <v>123</v>
      </c>
      <c r="C56" s="24" t="s">
        <v>124</v>
      </c>
      <c r="D56" s="24" t="s">
        <v>346</v>
      </c>
      <c r="E56" s="25" t="s">
        <v>126</v>
      </c>
      <c r="F56" s="24" t="s">
        <v>127</v>
      </c>
    </row>
    <row r="57" spans="1:21">
      <c r="B57" s="5" t="s">
        <v>21</v>
      </c>
      <c r="C57" s="5" t="s">
        <v>129</v>
      </c>
      <c r="D57" s="27" t="s">
        <v>128</v>
      </c>
      <c r="E57" s="28">
        <v>317.5</v>
      </c>
      <c r="F57" s="26">
        <v>414.75026398897199</v>
      </c>
    </row>
    <row r="58" spans="1:21">
      <c r="B58" s="5" t="s">
        <v>32</v>
      </c>
      <c r="C58" s="5" t="s">
        <v>129</v>
      </c>
      <c r="D58" s="27" t="s">
        <v>130</v>
      </c>
      <c r="E58" s="28">
        <v>400</v>
      </c>
      <c r="F58" s="26">
        <v>410.87999343872099</v>
      </c>
    </row>
    <row r="59" spans="1:21">
      <c r="B59" s="5" t="s">
        <v>12</v>
      </c>
      <c r="C59" s="5" t="s">
        <v>129</v>
      </c>
      <c r="D59" s="27" t="s">
        <v>128</v>
      </c>
      <c r="E59" s="28">
        <v>260</v>
      </c>
      <c r="F59" s="26">
        <v>326.56001091003401</v>
      </c>
    </row>
    <row r="61" spans="1:21" ht="16">
      <c r="B61" s="21" t="s">
        <v>131</v>
      </c>
      <c r="C61" s="21"/>
    </row>
    <row r="62" spans="1:21" ht="14">
      <c r="B62" s="22"/>
      <c r="C62" s="23" t="s">
        <v>132</v>
      </c>
    </row>
    <row r="63" spans="1:21" ht="14">
      <c r="B63" s="24" t="s">
        <v>123</v>
      </c>
      <c r="C63" s="24" t="s">
        <v>124</v>
      </c>
      <c r="D63" s="24" t="s">
        <v>346</v>
      </c>
      <c r="E63" s="25" t="s">
        <v>126</v>
      </c>
      <c r="F63" s="24" t="s">
        <v>127</v>
      </c>
    </row>
    <row r="64" spans="1:21">
      <c r="B64" s="5" t="s">
        <v>300</v>
      </c>
      <c r="C64" s="5" t="s">
        <v>132</v>
      </c>
      <c r="D64" s="27" t="s">
        <v>133</v>
      </c>
      <c r="E64" s="28">
        <v>510</v>
      </c>
      <c r="F64" s="26">
        <v>370.46400904655502</v>
      </c>
    </row>
    <row r="65" spans="2:7">
      <c r="B65" s="5" t="s">
        <v>96</v>
      </c>
      <c r="C65" s="5" t="s">
        <v>250</v>
      </c>
      <c r="D65" s="27" t="s">
        <v>134</v>
      </c>
      <c r="E65" s="28">
        <v>575</v>
      </c>
      <c r="F65" s="26">
        <v>353.62500548362698</v>
      </c>
    </row>
    <row r="66" spans="2:7">
      <c r="B66" s="5" t="s">
        <v>52</v>
      </c>
      <c r="C66" s="5" t="s">
        <v>250</v>
      </c>
      <c r="D66" s="27" t="s">
        <v>130</v>
      </c>
      <c r="E66" s="28">
        <v>457.5</v>
      </c>
      <c r="F66" s="26">
        <v>353.601743280888</v>
      </c>
    </row>
    <row r="68" spans="2:7" ht="14">
      <c r="B68" s="22"/>
      <c r="C68" s="23" t="s">
        <v>129</v>
      </c>
    </row>
    <row r="69" spans="2:7" ht="14">
      <c r="B69" s="24" t="s">
        <v>123</v>
      </c>
      <c r="C69" s="24" t="s">
        <v>124</v>
      </c>
      <c r="D69" s="24" t="s">
        <v>346</v>
      </c>
      <c r="E69" s="25" t="s">
        <v>126</v>
      </c>
      <c r="F69" s="24" t="s">
        <v>127</v>
      </c>
    </row>
    <row r="70" spans="2:7">
      <c r="B70" s="5" t="s">
        <v>102</v>
      </c>
      <c r="C70" s="5" t="s">
        <v>129</v>
      </c>
      <c r="D70" s="27" t="s">
        <v>134</v>
      </c>
      <c r="E70" s="28">
        <v>710</v>
      </c>
      <c r="F70" s="26">
        <v>433.31300318241102</v>
      </c>
    </row>
    <row r="71" spans="2:7">
      <c r="B71" s="5" t="s">
        <v>78</v>
      </c>
      <c r="C71" s="5" t="s">
        <v>129</v>
      </c>
      <c r="D71" s="27" t="s">
        <v>133</v>
      </c>
      <c r="E71" s="28">
        <v>580</v>
      </c>
      <c r="F71" s="26">
        <v>417.60001659393299</v>
      </c>
    </row>
    <row r="72" spans="2:7">
      <c r="B72" s="5" t="s">
        <v>107</v>
      </c>
      <c r="C72" s="5" t="s">
        <v>129</v>
      </c>
      <c r="D72" s="27" t="s">
        <v>134</v>
      </c>
      <c r="E72" s="28">
        <v>667.5</v>
      </c>
      <c r="F72" s="26">
        <v>417.1875</v>
      </c>
    </row>
    <row r="73" spans="2:7">
      <c r="E73" s="5"/>
      <c r="F73" s="19"/>
      <c r="G73" s="5"/>
    </row>
  </sheetData>
  <mergeCells count="25">
    <mergeCell ref="A50:R50"/>
    <mergeCell ref="B3:B4"/>
    <mergeCell ref="A27:R27"/>
    <mergeCell ref="A33:R33"/>
    <mergeCell ref="A37:R37"/>
    <mergeCell ref="A40:R40"/>
    <mergeCell ref="A47:R47"/>
    <mergeCell ref="A5:R5"/>
    <mergeCell ref="A10:R10"/>
    <mergeCell ref="A16:R16"/>
    <mergeCell ref="A19:R19"/>
    <mergeCell ref="A22:R22"/>
    <mergeCell ref="E3:E4"/>
    <mergeCell ref="A13:R13"/>
    <mergeCell ref="S3:S4"/>
    <mergeCell ref="T3:T4"/>
    <mergeCell ref="A1:U2"/>
    <mergeCell ref="G3:J3"/>
    <mergeCell ref="K3:N3"/>
    <mergeCell ref="O3:R3"/>
    <mergeCell ref="A3:A4"/>
    <mergeCell ref="C3:C4"/>
    <mergeCell ref="D3:D4"/>
    <mergeCell ref="U3:U4"/>
    <mergeCell ref="F3:F4"/>
  </mergeCells>
  <phoneticPr fontId="0" type="noConversion"/>
  <pageMargins left="0.19685039370078741" right="0.47244094488188981" top="0.43307086614173229" bottom="0.47244094488188981" header="0.51181102362204722" footer="0.51181102362204722"/>
  <pageSetup scale="58" fitToHeight="100" orientation="landscape" horizontalDpi="300" verticalDpi="300" r:id="rId1"/>
  <headerFooter alignWithMargins="0">
    <oddFooter>&amp;L&amp;G&amp;R&amp;D&amp;T&amp;P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1"/>
  <sheetViews>
    <sheetView topLeftCell="A12" zoomScaleNormal="100" workbookViewId="0">
      <selection activeCell="E46" sqref="E46"/>
    </sheetView>
  </sheetViews>
  <sheetFormatPr baseColWidth="10" defaultColWidth="9.1640625" defaultRowHeight="13"/>
  <cols>
    <col min="1" max="1" width="7.33203125" style="5" bestFit="1" customWidth="1"/>
    <col min="2" max="2" width="19.5" style="5" bestFit="1" customWidth="1"/>
    <col min="3" max="3" width="27.83203125" style="5" customWidth="1"/>
    <col min="4" max="4" width="20.83203125" style="5" bestFit="1" customWidth="1"/>
    <col min="5" max="5" width="10.1640625" style="19" bestFit="1" customWidth="1"/>
    <col min="6" max="6" width="31.1640625" style="5" bestFit="1" customWidth="1"/>
    <col min="7" max="7" width="5.6640625" style="27" bestFit="1" customWidth="1"/>
    <col min="8" max="9" width="5.5" style="27" customWidth="1"/>
    <col min="10" max="10" width="4.5" style="27" customWidth="1"/>
    <col min="11" max="11" width="11.5" style="6" customWidth="1"/>
    <col min="12" max="12" width="8.5" style="6" bestFit="1" customWidth="1"/>
    <col min="13" max="13" width="18.83203125" style="5" customWidth="1"/>
    <col min="14" max="16384" width="9.1640625" style="3"/>
  </cols>
  <sheetData>
    <row r="1" spans="1:13" s="2" customFormat="1" ht="29" customHeight="1">
      <c r="A1" s="45" t="s">
        <v>347</v>
      </c>
      <c r="B1" s="46"/>
      <c r="C1" s="47"/>
      <c r="D1" s="47"/>
      <c r="E1" s="47"/>
      <c r="F1" s="47"/>
      <c r="G1" s="47"/>
      <c r="H1" s="47"/>
      <c r="I1" s="47"/>
      <c r="J1" s="47"/>
      <c r="K1" s="47"/>
      <c r="L1" s="47"/>
      <c r="M1" s="48"/>
    </row>
    <row r="2" spans="1:13" s="2" customFormat="1" ht="87" customHeight="1" thickBot="1">
      <c r="A2" s="49"/>
      <c r="B2" s="50"/>
      <c r="C2" s="51"/>
      <c r="D2" s="51"/>
      <c r="E2" s="51"/>
      <c r="F2" s="51"/>
      <c r="G2" s="51"/>
      <c r="H2" s="51"/>
      <c r="I2" s="51"/>
      <c r="J2" s="51"/>
      <c r="K2" s="51"/>
      <c r="L2" s="51"/>
      <c r="M2" s="52"/>
    </row>
    <row r="3" spans="1:13" s="1" customFormat="1" ht="12.75" customHeight="1">
      <c r="A3" s="54" t="s">
        <v>351</v>
      </c>
      <c r="B3" s="62" t="s">
        <v>0</v>
      </c>
      <c r="C3" s="56" t="s">
        <v>352</v>
      </c>
      <c r="D3" s="56" t="s">
        <v>6</v>
      </c>
      <c r="E3" s="43" t="s">
        <v>353</v>
      </c>
      <c r="F3" s="53" t="s">
        <v>5</v>
      </c>
      <c r="G3" s="53" t="s">
        <v>9</v>
      </c>
      <c r="H3" s="53"/>
      <c r="I3" s="53"/>
      <c r="J3" s="53"/>
      <c r="K3" s="43" t="s">
        <v>193</v>
      </c>
      <c r="L3" s="43" t="s">
        <v>3</v>
      </c>
      <c r="M3" s="58" t="s">
        <v>2</v>
      </c>
    </row>
    <row r="4" spans="1:13" s="1" customFormat="1" ht="21" customHeight="1" thickBot="1">
      <c r="A4" s="55"/>
      <c r="B4" s="63"/>
      <c r="C4" s="57"/>
      <c r="D4" s="57"/>
      <c r="E4" s="44"/>
      <c r="F4" s="57"/>
      <c r="G4" s="4">
        <v>1</v>
      </c>
      <c r="H4" s="4">
        <v>2</v>
      </c>
      <c r="I4" s="4">
        <v>3</v>
      </c>
      <c r="J4" s="4" t="s">
        <v>4</v>
      </c>
      <c r="K4" s="44"/>
      <c r="L4" s="44"/>
      <c r="M4" s="59"/>
    </row>
    <row r="5" spans="1:13" ht="16">
      <c r="A5" s="64" t="s">
        <v>11</v>
      </c>
      <c r="B5" s="64"/>
      <c r="C5" s="65"/>
      <c r="D5" s="65"/>
      <c r="E5" s="65"/>
      <c r="F5" s="65"/>
      <c r="G5" s="65"/>
      <c r="H5" s="65"/>
      <c r="I5" s="65"/>
      <c r="J5" s="65"/>
    </row>
    <row r="6" spans="1:13">
      <c r="A6" s="39" t="s">
        <v>135</v>
      </c>
      <c r="B6" s="16" t="s">
        <v>136</v>
      </c>
      <c r="C6" s="16" t="s">
        <v>30</v>
      </c>
      <c r="D6" s="16" t="s">
        <v>14</v>
      </c>
      <c r="E6" s="17" t="s">
        <v>355</v>
      </c>
      <c r="F6" s="16" t="s">
        <v>349</v>
      </c>
      <c r="G6" s="38" t="s">
        <v>18</v>
      </c>
      <c r="H6" s="40" t="s">
        <v>19</v>
      </c>
      <c r="I6" s="40" t="s">
        <v>19</v>
      </c>
      <c r="J6" s="39"/>
      <c r="K6" s="18" t="str">
        <f>"50,0"</f>
        <v>50,0</v>
      </c>
      <c r="L6" s="18" t="str">
        <f>"62,8000"</f>
        <v>62,8000</v>
      </c>
      <c r="M6" s="16" t="s">
        <v>261</v>
      </c>
    </row>
    <row r="8" spans="1:13" ht="16">
      <c r="A8" s="60" t="s">
        <v>48</v>
      </c>
      <c r="B8" s="60"/>
      <c r="C8" s="60"/>
      <c r="D8" s="60"/>
      <c r="E8" s="61"/>
      <c r="F8" s="60"/>
      <c r="G8" s="60"/>
      <c r="H8" s="60"/>
      <c r="I8" s="60"/>
      <c r="J8" s="60"/>
    </row>
    <row r="9" spans="1:13">
      <c r="A9" s="39" t="s">
        <v>135</v>
      </c>
      <c r="B9" s="16" t="s">
        <v>194</v>
      </c>
      <c r="C9" s="16" t="s">
        <v>159</v>
      </c>
      <c r="D9" s="16" t="s">
        <v>160</v>
      </c>
      <c r="E9" s="17" t="s">
        <v>354</v>
      </c>
      <c r="F9" s="16" t="s">
        <v>350</v>
      </c>
      <c r="G9" s="38" t="s">
        <v>26</v>
      </c>
      <c r="H9" s="38" t="s">
        <v>27</v>
      </c>
      <c r="I9" s="40" t="s">
        <v>161</v>
      </c>
      <c r="J9" s="39"/>
      <c r="K9" s="18" t="str">
        <f>"60,0"</f>
        <v>60,0</v>
      </c>
      <c r="L9" s="18" t="str">
        <f>"67,2420"</f>
        <v>67,2420</v>
      </c>
      <c r="M9" s="16" t="s">
        <v>262</v>
      </c>
    </row>
    <row r="11" spans="1:13" ht="16">
      <c r="A11" s="60" t="s">
        <v>31</v>
      </c>
      <c r="B11" s="60"/>
      <c r="C11" s="60"/>
      <c r="D11" s="60"/>
      <c r="E11" s="61"/>
      <c r="F11" s="60"/>
      <c r="G11" s="60"/>
      <c r="H11" s="60"/>
      <c r="I11" s="60"/>
      <c r="J11" s="60"/>
    </row>
    <row r="12" spans="1:13">
      <c r="A12" s="39" t="s">
        <v>135</v>
      </c>
      <c r="B12" s="16" t="s">
        <v>195</v>
      </c>
      <c r="C12" s="16" t="s">
        <v>272</v>
      </c>
      <c r="D12" s="16" t="s">
        <v>162</v>
      </c>
      <c r="E12" s="17" t="s">
        <v>356</v>
      </c>
      <c r="F12" s="16" t="s">
        <v>350</v>
      </c>
      <c r="G12" s="38" t="s">
        <v>18</v>
      </c>
      <c r="H12" s="38" t="s">
        <v>19</v>
      </c>
      <c r="I12" s="40" t="s">
        <v>26</v>
      </c>
      <c r="J12" s="39"/>
      <c r="K12" s="18" t="str">
        <f>"55,0"</f>
        <v>55,0</v>
      </c>
      <c r="L12" s="18" t="str">
        <f>"57,2440"</f>
        <v>57,2440</v>
      </c>
      <c r="M12" s="16" t="s">
        <v>262</v>
      </c>
    </row>
    <row r="14" spans="1:13" ht="16">
      <c r="A14" s="60" t="s">
        <v>11</v>
      </c>
      <c r="B14" s="60"/>
      <c r="C14" s="60"/>
      <c r="D14" s="60"/>
      <c r="E14" s="61"/>
      <c r="F14" s="60"/>
      <c r="G14" s="60"/>
      <c r="H14" s="60"/>
      <c r="I14" s="60"/>
      <c r="J14" s="60"/>
    </row>
    <row r="15" spans="1:13">
      <c r="A15" s="39" t="s">
        <v>135</v>
      </c>
      <c r="B15" s="16" t="s">
        <v>196</v>
      </c>
      <c r="C15" s="16" t="s">
        <v>271</v>
      </c>
      <c r="D15" s="16" t="s">
        <v>163</v>
      </c>
      <c r="E15" s="17" t="s">
        <v>356</v>
      </c>
      <c r="F15" s="16" t="s">
        <v>349</v>
      </c>
      <c r="G15" s="38" t="s">
        <v>164</v>
      </c>
      <c r="H15" s="38" t="s">
        <v>165</v>
      </c>
      <c r="I15" s="40" t="s">
        <v>18</v>
      </c>
      <c r="J15" s="39"/>
      <c r="K15" s="18" t="str">
        <f>"45,0"</f>
        <v>45,0</v>
      </c>
      <c r="L15" s="18" t="str">
        <f>"60,0930"</f>
        <v>60,0930</v>
      </c>
      <c r="M15" s="16" t="s">
        <v>261</v>
      </c>
    </row>
    <row r="17" spans="1:13" ht="16">
      <c r="A17" s="60" t="s">
        <v>48</v>
      </c>
      <c r="B17" s="60"/>
      <c r="C17" s="60"/>
      <c r="D17" s="60"/>
      <c r="E17" s="61"/>
      <c r="F17" s="60"/>
      <c r="G17" s="60"/>
      <c r="H17" s="60"/>
      <c r="I17" s="60"/>
      <c r="J17" s="60"/>
    </row>
    <row r="18" spans="1:13">
      <c r="A18" s="30" t="s">
        <v>135</v>
      </c>
      <c r="B18" s="7" t="s">
        <v>197</v>
      </c>
      <c r="C18" s="7" t="s">
        <v>266</v>
      </c>
      <c r="D18" s="7" t="s">
        <v>167</v>
      </c>
      <c r="E18" s="8" t="s">
        <v>356</v>
      </c>
      <c r="F18" s="7" t="s">
        <v>349</v>
      </c>
      <c r="G18" s="29" t="s">
        <v>50</v>
      </c>
      <c r="H18" s="31" t="s">
        <v>51</v>
      </c>
      <c r="I18" s="31" t="s">
        <v>51</v>
      </c>
      <c r="J18" s="30"/>
      <c r="K18" s="9" t="str">
        <f>"80,0"</f>
        <v>80,0</v>
      </c>
      <c r="L18" s="9" t="str">
        <f>"71,8320"</f>
        <v>71,8320</v>
      </c>
      <c r="M18" s="7" t="s">
        <v>261</v>
      </c>
    </row>
    <row r="19" spans="1:13">
      <c r="A19" s="34" t="s">
        <v>138</v>
      </c>
      <c r="B19" s="10" t="s">
        <v>198</v>
      </c>
      <c r="C19" s="10" t="s">
        <v>267</v>
      </c>
      <c r="D19" s="10" t="s">
        <v>168</v>
      </c>
      <c r="E19" s="11" t="s">
        <v>356</v>
      </c>
      <c r="F19" s="10" t="s">
        <v>349</v>
      </c>
      <c r="G19" s="33" t="s">
        <v>38</v>
      </c>
      <c r="H19" s="33" t="s">
        <v>39</v>
      </c>
      <c r="I19" s="32" t="s">
        <v>50</v>
      </c>
      <c r="J19" s="34"/>
      <c r="K19" s="12" t="str">
        <f>"75,0"</f>
        <v>75,0</v>
      </c>
      <c r="L19" s="12" t="str">
        <f>"66,8925"</f>
        <v>66,8925</v>
      </c>
      <c r="M19" s="10" t="s">
        <v>261</v>
      </c>
    </row>
    <row r="20" spans="1:13">
      <c r="A20" s="34" t="s">
        <v>144</v>
      </c>
      <c r="B20" s="10" t="s">
        <v>199</v>
      </c>
      <c r="C20" s="10" t="s">
        <v>268</v>
      </c>
      <c r="D20" s="10" t="s">
        <v>160</v>
      </c>
      <c r="E20" s="11" t="s">
        <v>356</v>
      </c>
      <c r="F20" s="10" t="s">
        <v>349</v>
      </c>
      <c r="G20" s="33" t="s">
        <v>38</v>
      </c>
      <c r="H20" s="33" t="s">
        <v>39</v>
      </c>
      <c r="I20" s="32" t="s">
        <v>50</v>
      </c>
      <c r="J20" s="34"/>
      <c r="K20" s="12" t="str">
        <f>"75,0"</f>
        <v>75,0</v>
      </c>
      <c r="L20" s="12" t="str">
        <f>"64,3575"</f>
        <v>64,3575</v>
      </c>
      <c r="M20" s="10" t="s">
        <v>281</v>
      </c>
    </row>
    <row r="21" spans="1:13">
      <c r="A21" s="34" t="s">
        <v>200</v>
      </c>
      <c r="B21" s="10" t="s">
        <v>201</v>
      </c>
      <c r="C21" s="10" t="s">
        <v>269</v>
      </c>
      <c r="D21" s="10" t="s">
        <v>169</v>
      </c>
      <c r="E21" s="11" t="s">
        <v>356</v>
      </c>
      <c r="F21" s="10" t="s">
        <v>349</v>
      </c>
      <c r="G21" s="32" t="s">
        <v>39</v>
      </c>
      <c r="H21" s="32" t="s">
        <v>39</v>
      </c>
      <c r="I21" s="33" t="s">
        <v>39</v>
      </c>
      <c r="J21" s="34"/>
      <c r="K21" s="12" t="str">
        <f>"75,0"</f>
        <v>75,0</v>
      </c>
      <c r="L21" s="12" t="str">
        <f>"64,0650"</f>
        <v>64,0650</v>
      </c>
      <c r="M21" s="10"/>
    </row>
    <row r="22" spans="1:13">
      <c r="A22" s="36" t="s">
        <v>202</v>
      </c>
      <c r="B22" s="13" t="s">
        <v>203</v>
      </c>
      <c r="C22" s="13" t="s">
        <v>270</v>
      </c>
      <c r="D22" s="13" t="s">
        <v>170</v>
      </c>
      <c r="E22" s="14" t="s">
        <v>356</v>
      </c>
      <c r="F22" s="13" t="s">
        <v>350</v>
      </c>
      <c r="G22" s="35" t="s">
        <v>27</v>
      </c>
      <c r="H22" s="35" t="s">
        <v>60</v>
      </c>
      <c r="I22" s="37" t="s">
        <v>38</v>
      </c>
      <c r="J22" s="36"/>
      <c r="K22" s="15" t="str">
        <f>"65,0"</f>
        <v>65,0</v>
      </c>
      <c r="L22" s="15" t="str">
        <f>"56,1275"</f>
        <v>56,1275</v>
      </c>
      <c r="M22" s="13" t="s">
        <v>262</v>
      </c>
    </row>
    <row r="24" spans="1:13" ht="16">
      <c r="A24" s="60" t="s">
        <v>31</v>
      </c>
      <c r="B24" s="60"/>
      <c r="C24" s="60"/>
      <c r="D24" s="60"/>
      <c r="E24" s="61"/>
      <c r="F24" s="60"/>
      <c r="G24" s="60"/>
      <c r="H24" s="60"/>
      <c r="I24" s="60"/>
      <c r="J24" s="60"/>
    </row>
    <row r="25" spans="1:13">
      <c r="A25" s="30" t="s">
        <v>135</v>
      </c>
      <c r="B25" s="7" t="s">
        <v>204</v>
      </c>
      <c r="C25" s="7" t="s">
        <v>273</v>
      </c>
      <c r="D25" s="7" t="s">
        <v>172</v>
      </c>
      <c r="E25" s="8" t="s">
        <v>356</v>
      </c>
      <c r="F25" s="7" t="s">
        <v>350</v>
      </c>
      <c r="G25" s="29" t="s">
        <v>15</v>
      </c>
      <c r="H25" s="31" t="s">
        <v>63</v>
      </c>
      <c r="I25" s="29" t="s">
        <v>63</v>
      </c>
      <c r="J25" s="30"/>
      <c r="K25" s="9" t="str">
        <f>"97,5"</f>
        <v>97,5</v>
      </c>
      <c r="L25" s="9" t="str">
        <f>"76,6545"</f>
        <v>76,6545</v>
      </c>
      <c r="M25" s="7"/>
    </row>
    <row r="26" spans="1:13">
      <c r="A26" s="36" t="s">
        <v>135</v>
      </c>
      <c r="B26" s="13" t="s">
        <v>205</v>
      </c>
      <c r="C26" s="13" t="s">
        <v>174</v>
      </c>
      <c r="D26" s="13" t="s">
        <v>175</v>
      </c>
      <c r="E26" s="14" t="s">
        <v>355</v>
      </c>
      <c r="F26" s="13" t="s">
        <v>349</v>
      </c>
      <c r="G26" s="35" t="s">
        <v>20</v>
      </c>
      <c r="H26" s="35" t="s">
        <v>45</v>
      </c>
      <c r="I26" s="37" t="s">
        <v>176</v>
      </c>
      <c r="J26" s="36"/>
      <c r="K26" s="15" t="str">
        <f>"115,0"</f>
        <v>115,0</v>
      </c>
      <c r="L26" s="15" t="str">
        <f>"89,9645"</f>
        <v>89,9645</v>
      </c>
      <c r="M26" s="13" t="s">
        <v>282</v>
      </c>
    </row>
    <row r="28" spans="1:13" ht="16">
      <c r="A28" s="60" t="s">
        <v>42</v>
      </c>
      <c r="B28" s="60"/>
      <c r="C28" s="60"/>
      <c r="D28" s="60"/>
      <c r="E28" s="61"/>
      <c r="F28" s="60"/>
      <c r="G28" s="60"/>
      <c r="H28" s="60"/>
      <c r="I28" s="60"/>
      <c r="J28" s="60"/>
    </row>
    <row r="29" spans="1:13">
      <c r="A29" s="30" t="s">
        <v>135</v>
      </c>
      <c r="B29" s="7" t="s">
        <v>206</v>
      </c>
      <c r="C29" s="7" t="s">
        <v>274</v>
      </c>
      <c r="D29" s="7" t="s">
        <v>177</v>
      </c>
      <c r="E29" s="8" t="s">
        <v>356</v>
      </c>
      <c r="F29" s="7" t="s">
        <v>349</v>
      </c>
      <c r="G29" s="29" t="s">
        <v>38</v>
      </c>
      <c r="H29" s="29" t="s">
        <v>178</v>
      </c>
      <c r="I29" s="30"/>
      <c r="J29" s="30"/>
      <c r="K29" s="9" t="str">
        <f>"72,5"</f>
        <v>72,5</v>
      </c>
      <c r="L29" s="9" t="str">
        <f>"52,5045"</f>
        <v>52,5045</v>
      </c>
      <c r="M29" s="7" t="s">
        <v>261</v>
      </c>
    </row>
    <row r="30" spans="1:13">
      <c r="A30" s="36" t="s">
        <v>135</v>
      </c>
      <c r="B30" s="13" t="s">
        <v>148</v>
      </c>
      <c r="C30" s="13" t="s">
        <v>79</v>
      </c>
      <c r="D30" s="13" t="s">
        <v>80</v>
      </c>
      <c r="E30" s="14" t="s">
        <v>355</v>
      </c>
      <c r="F30" s="13" t="s">
        <v>350</v>
      </c>
      <c r="G30" s="35" t="s">
        <v>37</v>
      </c>
      <c r="H30" s="37" t="s">
        <v>40</v>
      </c>
      <c r="I30" s="37" t="s">
        <v>40</v>
      </c>
      <c r="J30" s="36"/>
      <c r="K30" s="15" t="str">
        <f>"155,0"</f>
        <v>155,0</v>
      </c>
      <c r="L30" s="15" t="str">
        <f>"111,6000"</f>
        <v>111,6000</v>
      </c>
      <c r="M30" s="13" t="s">
        <v>283</v>
      </c>
    </row>
    <row r="32" spans="1:13" ht="16">
      <c r="A32" s="60" t="s">
        <v>86</v>
      </c>
      <c r="B32" s="60"/>
      <c r="C32" s="60"/>
      <c r="D32" s="60"/>
      <c r="E32" s="61"/>
      <c r="F32" s="60"/>
      <c r="G32" s="60"/>
      <c r="H32" s="60"/>
      <c r="I32" s="60"/>
      <c r="J32" s="60"/>
    </row>
    <row r="33" spans="1:13">
      <c r="A33" s="39" t="s">
        <v>135</v>
      </c>
      <c r="B33" s="16" t="s">
        <v>207</v>
      </c>
      <c r="C33" s="16" t="s">
        <v>275</v>
      </c>
      <c r="D33" s="16" t="s">
        <v>179</v>
      </c>
      <c r="E33" s="17" t="s">
        <v>357</v>
      </c>
      <c r="F33" s="16" t="s">
        <v>349</v>
      </c>
      <c r="G33" s="38" t="s">
        <v>50</v>
      </c>
      <c r="H33" s="40" t="s">
        <v>51</v>
      </c>
      <c r="I33" s="40" t="s">
        <v>51</v>
      </c>
      <c r="J33" s="39"/>
      <c r="K33" s="18" t="str">
        <f>"80,0"</f>
        <v>80,0</v>
      </c>
      <c r="L33" s="18" t="str">
        <f>"81,5944"</f>
        <v>81,5944</v>
      </c>
      <c r="M33" s="16" t="s">
        <v>261</v>
      </c>
    </row>
    <row r="35" spans="1:13" ht="16">
      <c r="A35" s="60" t="s">
        <v>92</v>
      </c>
      <c r="B35" s="60"/>
      <c r="C35" s="60"/>
      <c r="D35" s="60"/>
      <c r="E35" s="61"/>
      <c r="F35" s="60"/>
      <c r="G35" s="60"/>
      <c r="H35" s="60"/>
      <c r="I35" s="60"/>
      <c r="J35" s="60"/>
    </row>
    <row r="36" spans="1:13">
      <c r="A36" s="39" t="s">
        <v>135</v>
      </c>
      <c r="B36" s="16" t="s">
        <v>208</v>
      </c>
      <c r="C36" s="16" t="s">
        <v>276</v>
      </c>
      <c r="D36" s="16" t="s">
        <v>180</v>
      </c>
      <c r="E36" s="17" t="s">
        <v>356</v>
      </c>
      <c r="F36" s="16" t="s">
        <v>349</v>
      </c>
      <c r="G36" s="38" t="s">
        <v>64</v>
      </c>
      <c r="H36" s="38" t="s">
        <v>63</v>
      </c>
      <c r="I36" s="38" t="s">
        <v>17</v>
      </c>
      <c r="J36" s="39"/>
      <c r="K36" s="18" t="str">
        <f>"105,0"</f>
        <v>105,0</v>
      </c>
      <c r="L36" s="18" t="str">
        <f>"67,0740"</f>
        <v>67,0740</v>
      </c>
      <c r="M36" s="16" t="s">
        <v>262</v>
      </c>
    </row>
    <row r="38" spans="1:13" ht="16">
      <c r="A38" s="60" t="s">
        <v>95</v>
      </c>
      <c r="B38" s="60"/>
      <c r="C38" s="60"/>
      <c r="D38" s="60"/>
      <c r="E38" s="61"/>
      <c r="F38" s="60"/>
      <c r="G38" s="60"/>
      <c r="H38" s="60"/>
      <c r="I38" s="60"/>
      <c r="J38" s="60"/>
    </row>
    <row r="39" spans="1:13">
      <c r="A39" s="30" t="s">
        <v>135</v>
      </c>
      <c r="B39" s="7" t="s">
        <v>209</v>
      </c>
      <c r="C39" s="7" t="s">
        <v>277</v>
      </c>
      <c r="D39" s="7" t="s">
        <v>182</v>
      </c>
      <c r="E39" s="8" t="s">
        <v>356</v>
      </c>
      <c r="F39" s="7" t="s">
        <v>350</v>
      </c>
      <c r="G39" s="29" t="s">
        <v>20</v>
      </c>
      <c r="H39" s="29" t="s">
        <v>45</v>
      </c>
      <c r="I39" s="29" t="s">
        <v>25</v>
      </c>
      <c r="J39" s="30"/>
      <c r="K39" s="9" t="str">
        <f>"125,0"</f>
        <v>125,0</v>
      </c>
      <c r="L39" s="9" t="str">
        <f>"77,1750"</f>
        <v>77,1750</v>
      </c>
      <c r="M39" s="7" t="s">
        <v>284</v>
      </c>
    </row>
    <row r="40" spans="1:13">
      <c r="A40" s="34" t="s">
        <v>138</v>
      </c>
      <c r="B40" s="10" t="s">
        <v>210</v>
      </c>
      <c r="C40" s="10" t="s">
        <v>278</v>
      </c>
      <c r="D40" s="10" t="s">
        <v>183</v>
      </c>
      <c r="E40" s="11" t="s">
        <v>356</v>
      </c>
      <c r="F40" s="10" t="s">
        <v>350</v>
      </c>
      <c r="G40" s="33" t="s">
        <v>63</v>
      </c>
      <c r="H40" s="32" t="s">
        <v>94</v>
      </c>
      <c r="I40" s="33" t="s">
        <v>17</v>
      </c>
      <c r="J40" s="34"/>
      <c r="K40" s="12" t="str">
        <f>"105,0"</f>
        <v>105,0</v>
      </c>
      <c r="L40" s="12" t="str">
        <f>"65,4675"</f>
        <v>65,4675</v>
      </c>
      <c r="M40" s="10" t="s">
        <v>262</v>
      </c>
    </row>
    <row r="41" spans="1:13">
      <c r="A41" s="34" t="s">
        <v>144</v>
      </c>
      <c r="B41" s="10" t="s">
        <v>211</v>
      </c>
      <c r="C41" s="10" t="s">
        <v>279</v>
      </c>
      <c r="D41" s="10" t="s">
        <v>184</v>
      </c>
      <c r="E41" s="11" t="s">
        <v>356</v>
      </c>
      <c r="F41" s="10" t="s">
        <v>350</v>
      </c>
      <c r="G41" s="33" t="s">
        <v>185</v>
      </c>
      <c r="H41" s="33" t="s">
        <v>51</v>
      </c>
      <c r="I41" s="33" t="s">
        <v>186</v>
      </c>
      <c r="J41" s="34"/>
      <c r="K41" s="12" t="str">
        <f>"87,5"</f>
        <v>87,5</v>
      </c>
      <c r="L41" s="12" t="str">
        <f>"53,4275"</f>
        <v>53,4275</v>
      </c>
      <c r="M41" s="10" t="s">
        <v>285</v>
      </c>
    </row>
    <row r="42" spans="1:13">
      <c r="A42" s="36" t="s">
        <v>135</v>
      </c>
      <c r="B42" s="13" t="s">
        <v>212</v>
      </c>
      <c r="C42" s="13" t="s">
        <v>188</v>
      </c>
      <c r="D42" s="13" t="s">
        <v>189</v>
      </c>
      <c r="E42" s="14" t="s">
        <v>355</v>
      </c>
      <c r="F42" s="13" t="s">
        <v>350</v>
      </c>
      <c r="G42" s="35" t="s">
        <v>25</v>
      </c>
      <c r="H42" s="35" t="s">
        <v>47</v>
      </c>
      <c r="I42" s="35" t="s">
        <v>61</v>
      </c>
      <c r="J42" s="36"/>
      <c r="K42" s="15" t="str">
        <f>"140,0"</f>
        <v>140,0</v>
      </c>
      <c r="L42" s="15" t="str">
        <f>"85,5120"</f>
        <v>85,5120</v>
      </c>
      <c r="M42" s="13" t="s">
        <v>283</v>
      </c>
    </row>
    <row r="44" spans="1:13" ht="16">
      <c r="A44" s="60" t="s">
        <v>115</v>
      </c>
      <c r="B44" s="60"/>
      <c r="C44" s="60"/>
      <c r="D44" s="60"/>
      <c r="E44" s="61"/>
      <c r="F44" s="60"/>
      <c r="G44" s="60"/>
      <c r="H44" s="60"/>
      <c r="I44" s="60"/>
      <c r="J44" s="60"/>
    </row>
    <row r="45" spans="1:13">
      <c r="A45" s="39" t="s">
        <v>135</v>
      </c>
      <c r="B45" s="16" t="s">
        <v>213</v>
      </c>
      <c r="C45" s="16" t="s">
        <v>280</v>
      </c>
      <c r="D45" s="16" t="s">
        <v>190</v>
      </c>
      <c r="E45" s="17" t="s">
        <v>356</v>
      </c>
      <c r="F45" s="16" t="s">
        <v>350</v>
      </c>
      <c r="G45" s="38" t="s">
        <v>18</v>
      </c>
      <c r="H45" s="38" t="s">
        <v>19</v>
      </c>
      <c r="I45" s="38" t="s">
        <v>26</v>
      </c>
      <c r="J45" s="39"/>
      <c r="K45" s="18" t="str">
        <f>"57,5"</f>
        <v>57,5</v>
      </c>
      <c r="L45" s="18" t="str">
        <f>"34,5748"</f>
        <v>34,5748</v>
      </c>
      <c r="M45" s="16" t="s">
        <v>286</v>
      </c>
    </row>
    <row r="47" spans="1:13" ht="18">
      <c r="B47" s="20" t="s">
        <v>121</v>
      </c>
      <c r="C47" s="20"/>
      <c r="K47" s="27"/>
      <c r="M47" s="6"/>
    </row>
    <row r="48" spans="1:13" ht="16">
      <c r="B48" s="21" t="s">
        <v>131</v>
      </c>
      <c r="C48" s="21"/>
      <c r="G48" s="3"/>
      <c r="K48" s="27"/>
      <c r="M48" s="6"/>
    </row>
    <row r="49" spans="2:13" ht="14">
      <c r="B49" s="22"/>
      <c r="C49" s="23" t="s">
        <v>132</v>
      </c>
      <c r="G49" s="3"/>
      <c r="K49" s="27"/>
      <c r="M49" s="6"/>
    </row>
    <row r="50" spans="2:13" ht="14">
      <c r="B50" s="24" t="s">
        <v>123</v>
      </c>
      <c r="C50" s="24" t="s">
        <v>124</v>
      </c>
      <c r="D50" s="24" t="s">
        <v>125</v>
      </c>
      <c r="E50" s="25" t="s">
        <v>191</v>
      </c>
      <c r="F50" s="24" t="s">
        <v>127</v>
      </c>
      <c r="G50" s="3"/>
      <c r="K50" s="27"/>
      <c r="M50" s="6"/>
    </row>
    <row r="51" spans="2:13">
      <c r="B51" s="5" t="s">
        <v>181</v>
      </c>
      <c r="C51" s="5" t="s">
        <v>250</v>
      </c>
      <c r="D51" s="27" t="s">
        <v>134</v>
      </c>
      <c r="E51" s="28">
        <v>125</v>
      </c>
      <c r="F51" s="26">
        <v>77.174998819828005</v>
      </c>
      <c r="G51" s="3"/>
      <c r="K51" s="27"/>
      <c r="M51" s="6"/>
    </row>
    <row r="52" spans="2:13">
      <c r="B52" s="5" t="s">
        <v>171</v>
      </c>
      <c r="C52" s="5" t="s">
        <v>132</v>
      </c>
      <c r="D52" s="27" t="s">
        <v>130</v>
      </c>
      <c r="E52" s="28">
        <v>97.5</v>
      </c>
      <c r="F52" s="26">
        <v>76.654498726129503</v>
      </c>
      <c r="G52" s="3"/>
      <c r="K52" s="27"/>
      <c r="M52" s="6"/>
    </row>
    <row r="53" spans="2:13">
      <c r="B53" s="5" t="s">
        <v>166</v>
      </c>
      <c r="C53" s="5" t="s">
        <v>132</v>
      </c>
      <c r="D53" s="27" t="s">
        <v>192</v>
      </c>
      <c r="E53" s="28">
        <v>80</v>
      </c>
      <c r="F53" s="26">
        <v>71.8319988250732</v>
      </c>
      <c r="G53" s="3"/>
      <c r="K53" s="27"/>
      <c r="M53" s="6"/>
    </row>
    <row r="54" spans="2:13">
      <c r="G54" s="3"/>
      <c r="K54" s="27"/>
      <c r="M54" s="6"/>
    </row>
    <row r="55" spans="2:13" ht="14">
      <c r="B55" s="22"/>
      <c r="C55" s="23" t="s">
        <v>129</v>
      </c>
      <c r="G55" s="3"/>
      <c r="K55" s="27"/>
      <c r="M55" s="6"/>
    </row>
    <row r="56" spans="2:13" ht="14">
      <c r="B56" s="24" t="s">
        <v>123</v>
      </c>
      <c r="C56" s="24" t="s">
        <v>124</v>
      </c>
      <c r="D56" s="24" t="s">
        <v>125</v>
      </c>
      <c r="E56" s="25" t="s">
        <v>191</v>
      </c>
      <c r="F56" s="24" t="s">
        <v>127</v>
      </c>
      <c r="G56" s="3"/>
      <c r="K56" s="27"/>
      <c r="M56" s="6"/>
    </row>
    <row r="57" spans="2:13">
      <c r="B57" s="5" t="s">
        <v>78</v>
      </c>
      <c r="C57" s="5" t="s">
        <v>129</v>
      </c>
      <c r="D57" s="27" t="s">
        <v>133</v>
      </c>
      <c r="E57" s="28">
        <v>155</v>
      </c>
      <c r="F57" s="26">
        <v>111.600004434586</v>
      </c>
      <c r="G57" s="3"/>
      <c r="K57" s="27"/>
      <c r="M57" s="6"/>
    </row>
    <row r="58" spans="2:13">
      <c r="B58" s="5" t="s">
        <v>173</v>
      </c>
      <c r="C58" s="5" t="s">
        <v>129</v>
      </c>
      <c r="D58" s="27" t="s">
        <v>130</v>
      </c>
      <c r="E58" s="28">
        <v>115</v>
      </c>
      <c r="F58" s="26">
        <v>89.964499473571806</v>
      </c>
      <c r="G58" s="3"/>
      <c r="K58" s="27"/>
      <c r="M58" s="6"/>
    </row>
    <row r="59" spans="2:13">
      <c r="B59" s="5" t="s">
        <v>187</v>
      </c>
      <c r="C59" s="5" t="s">
        <v>129</v>
      </c>
      <c r="D59" s="27" t="s">
        <v>134</v>
      </c>
      <c r="E59" s="28">
        <v>140</v>
      </c>
      <c r="F59" s="26">
        <v>85.512003898620605</v>
      </c>
      <c r="G59" s="3"/>
      <c r="K59" s="27"/>
      <c r="M59" s="6"/>
    </row>
    <row r="60" spans="2:13">
      <c r="E60" s="5"/>
      <c r="F60" s="19"/>
      <c r="G60" s="5"/>
      <c r="K60" s="27"/>
      <c r="M60" s="6"/>
    </row>
    <row r="61" spans="2:13">
      <c r="E61" s="5"/>
      <c r="F61" s="19"/>
      <c r="G61" s="5"/>
      <c r="K61" s="27"/>
      <c r="M61" s="6"/>
    </row>
  </sheetData>
  <mergeCells count="22">
    <mergeCell ref="A32:J32"/>
    <mergeCell ref="A35:J35"/>
    <mergeCell ref="A38:J38"/>
    <mergeCell ref="A44:J44"/>
    <mergeCell ref="B3:B4"/>
    <mergeCell ref="A8:J8"/>
    <mergeCell ref="A11:J11"/>
    <mergeCell ref="A14:J14"/>
    <mergeCell ref="A17:J17"/>
    <mergeCell ref="A24:J24"/>
    <mergeCell ref="A28:J28"/>
    <mergeCell ref="K3:K4"/>
    <mergeCell ref="L3:L4"/>
    <mergeCell ref="M3:M4"/>
    <mergeCell ref="A5:J5"/>
    <mergeCell ref="A1:M2"/>
    <mergeCell ref="A3:A4"/>
    <mergeCell ref="C3:C4"/>
    <mergeCell ref="D3:D4"/>
    <mergeCell ref="E3:E4"/>
    <mergeCell ref="F3:F4"/>
    <mergeCell ref="G3:J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7"/>
  <sheetViews>
    <sheetView topLeftCell="A4" zoomScaleNormal="100" workbookViewId="0">
      <selection activeCell="E38" sqref="E38"/>
    </sheetView>
  </sheetViews>
  <sheetFormatPr baseColWidth="10" defaultColWidth="9.1640625" defaultRowHeight="13"/>
  <cols>
    <col min="1" max="1" width="7.33203125" style="5" bestFit="1" customWidth="1"/>
    <col min="2" max="2" width="21" style="5" bestFit="1" customWidth="1"/>
    <col min="3" max="3" width="27.5" style="5" bestFit="1" customWidth="1"/>
    <col min="4" max="4" width="21.5" style="5" customWidth="1"/>
    <col min="5" max="5" width="10.1640625" style="19" bestFit="1" customWidth="1"/>
    <col min="6" max="6" width="31.1640625" style="5" bestFit="1" customWidth="1"/>
    <col min="7" max="7" width="5.6640625" style="27" bestFit="1" customWidth="1"/>
    <col min="8" max="9" width="6.6640625" style="27" customWidth="1"/>
    <col min="10" max="10" width="5.5" style="27" customWidth="1"/>
    <col min="11" max="11" width="10.6640625" style="6" customWidth="1"/>
    <col min="12" max="12" width="8.5" style="6" bestFit="1" customWidth="1"/>
    <col min="13" max="13" width="17" style="5" customWidth="1"/>
    <col min="14" max="16384" width="9.1640625" style="3"/>
  </cols>
  <sheetData>
    <row r="1" spans="1:13" s="2" customFormat="1" ht="29" customHeight="1">
      <c r="A1" s="45" t="s">
        <v>344</v>
      </c>
      <c r="B1" s="46"/>
      <c r="C1" s="47"/>
      <c r="D1" s="47"/>
      <c r="E1" s="47"/>
      <c r="F1" s="47"/>
      <c r="G1" s="47"/>
      <c r="H1" s="47"/>
      <c r="I1" s="47"/>
      <c r="J1" s="47"/>
      <c r="K1" s="47"/>
      <c r="L1" s="47"/>
      <c r="M1" s="48"/>
    </row>
    <row r="2" spans="1:13" s="2" customFormat="1" ht="87.75" customHeight="1" thickBot="1">
      <c r="A2" s="49"/>
      <c r="B2" s="50"/>
      <c r="C2" s="51"/>
      <c r="D2" s="51"/>
      <c r="E2" s="51"/>
      <c r="F2" s="51"/>
      <c r="G2" s="51"/>
      <c r="H2" s="51"/>
      <c r="I2" s="51"/>
      <c r="J2" s="51"/>
      <c r="K2" s="51"/>
      <c r="L2" s="51"/>
      <c r="M2" s="52"/>
    </row>
    <row r="3" spans="1:13" s="1" customFormat="1" ht="12.75" customHeight="1">
      <c r="A3" s="54" t="s">
        <v>351</v>
      </c>
      <c r="B3" s="62" t="s">
        <v>0</v>
      </c>
      <c r="C3" s="56" t="s">
        <v>352</v>
      </c>
      <c r="D3" s="56" t="s">
        <v>6</v>
      </c>
      <c r="E3" s="43" t="s">
        <v>353</v>
      </c>
      <c r="F3" s="53" t="s">
        <v>5</v>
      </c>
      <c r="G3" s="53" t="s">
        <v>10</v>
      </c>
      <c r="H3" s="53"/>
      <c r="I3" s="53"/>
      <c r="J3" s="53"/>
      <c r="K3" s="43" t="s">
        <v>193</v>
      </c>
      <c r="L3" s="43" t="s">
        <v>3</v>
      </c>
      <c r="M3" s="58" t="s">
        <v>2</v>
      </c>
    </row>
    <row r="4" spans="1:13" s="1" customFormat="1" ht="21" customHeight="1" thickBot="1">
      <c r="A4" s="55"/>
      <c r="B4" s="63"/>
      <c r="C4" s="57"/>
      <c r="D4" s="57"/>
      <c r="E4" s="44"/>
      <c r="F4" s="57"/>
      <c r="G4" s="4">
        <v>1</v>
      </c>
      <c r="H4" s="4">
        <v>2</v>
      </c>
      <c r="I4" s="4">
        <v>3</v>
      </c>
      <c r="J4" s="4" t="s">
        <v>4</v>
      </c>
      <c r="K4" s="44"/>
      <c r="L4" s="44"/>
      <c r="M4" s="59"/>
    </row>
    <row r="5" spans="1:13" ht="16">
      <c r="A5" s="64" t="s">
        <v>11</v>
      </c>
      <c r="B5" s="64"/>
      <c r="C5" s="65"/>
      <c r="D5" s="65"/>
      <c r="E5" s="65"/>
      <c r="F5" s="65"/>
      <c r="G5" s="65"/>
      <c r="H5" s="65"/>
      <c r="I5" s="65"/>
      <c r="J5" s="65"/>
    </row>
    <row r="6" spans="1:13">
      <c r="A6" s="39" t="s">
        <v>135</v>
      </c>
      <c r="B6" s="16" t="s">
        <v>136</v>
      </c>
      <c r="C6" s="16" t="s">
        <v>30</v>
      </c>
      <c r="D6" s="16" t="s">
        <v>14</v>
      </c>
      <c r="E6" s="17" t="s">
        <v>355</v>
      </c>
      <c r="F6" s="16" t="s">
        <v>349</v>
      </c>
      <c r="G6" s="38" t="s">
        <v>17</v>
      </c>
      <c r="H6" s="40" t="s">
        <v>20</v>
      </c>
      <c r="I6" s="40" t="s">
        <v>20</v>
      </c>
      <c r="J6" s="39"/>
      <c r="K6" s="18" t="str">
        <f>"105,0"</f>
        <v>105,0</v>
      </c>
      <c r="L6" s="18" t="str">
        <f>"131,8800"</f>
        <v>131,8800</v>
      </c>
      <c r="M6" s="16" t="s">
        <v>261</v>
      </c>
    </row>
    <row r="8" spans="1:13" ht="16">
      <c r="A8" s="60" t="s">
        <v>48</v>
      </c>
      <c r="B8" s="60"/>
      <c r="C8" s="60"/>
      <c r="D8" s="60"/>
      <c r="E8" s="61"/>
      <c r="F8" s="60"/>
      <c r="G8" s="60"/>
      <c r="H8" s="60"/>
      <c r="I8" s="60"/>
      <c r="J8" s="60"/>
    </row>
    <row r="9" spans="1:13">
      <c r="A9" s="39" t="s">
        <v>135</v>
      </c>
      <c r="B9" s="16" t="s">
        <v>236</v>
      </c>
      <c r="C9" s="16" t="s">
        <v>214</v>
      </c>
      <c r="D9" s="16" t="s">
        <v>215</v>
      </c>
      <c r="E9" s="17" t="s">
        <v>355</v>
      </c>
      <c r="F9" s="16" t="s">
        <v>349</v>
      </c>
      <c r="G9" s="38" t="s">
        <v>50</v>
      </c>
      <c r="H9" s="38" t="s">
        <v>15</v>
      </c>
      <c r="I9" s="40" t="s">
        <v>73</v>
      </c>
      <c r="J9" s="39"/>
      <c r="K9" s="18" t="str">
        <f>"90,0"</f>
        <v>90,0</v>
      </c>
      <c r="L9" s="18" t="str">
        <f>"105,5970"</f>
        <v>105,5970</v>
      </c>
      <c r="M9" s="16" t="s">
        <v>261</v>
      </c>
    </row>
    <row r="11" spans="1:13" ht="16">
      <c r="A11" s="60" t="s">
        <v>42</v>
      </c>
      <c r="B11" s="60"/>
      <c r="C11" s="60"/>
      <c r="D11" s="60"/>
      <c r="E11" s="61"/>
      <c r="F11" s="60"/>
      <c r="G11" s="60"/>
      <c r="H11" s="60"/>
      <c r="I11" s="60"/>
      <c r="J11" s="60"/>
    </row>
    <row r="12" spans="1:13">
      <c r="A12" s="39" t="s">
        <v>135</v>
      </c>
      <c r="B12" s="16" t="s">
        <v>237</v>
      </c>
      <c r="C12" s="16" t="s">
        <v>216</v>
      </c>
      <c r="D12" s="16" t="s">
        <v>217</v>
      </c>
      <c r="E12" s="17" t="s">
        <v>354</v>
      </c>
      <c r="F12" s="16" t="s">
        <v>350</v>
      </c>
      <c r="G12" s="38" t="s">
        <v>15</v>
      </c>
      <c r="H12" s="40" t="s">
        <v>16</v>
      </c>
      <c r="I12" s="40" t="s">
        <v>16</v>
      </c>
      <c r="J12" s="39"/>
      <c r="K12" s="18" t="str">
        <f>"90,0"</f>
        <v>90,0</v>
      </c>
      <c r="L12" s="18" t="str">
        <f>"86,1390"</f>
        <v>86,1390</v>
      </c>
      <c r="M12" s="16" t="s">
        <v>262</v>
      </c>
    </row>
    <row r="14" spans="1:13" ht="16">
      <c r="A14" s="60" t="s">
        <v>48</v>
      </c>
      <c r="B14" s="60"/>
      <c r="C14" s="60"/>
      <c r="D14" s="60"/>
      <c r="E14" s="61"/>
      <c r="F14" s="60"/>
      <c r="G14" s="60"/>
      <c r="H14" s="60"/>
      <c r="I14" s="60"/>
      <c r="J14" s="60"/>
    </row>
    <row r="15" spans="1:13">
      <c r="A15" s="30" t="s">
        <v>135</v>
      </c>
      <c r="B15" s="7" t="s">
        <v>238</v>
      </c>
      <c r="C15" s="7" t="s">
        <v>260</v>
      </c>
      <c r="D15" s="7" t="s">
        <v>219</v>
      </c>
      <c r="E15" s="8" t="s">
        <v>356</v>
      </c>
      <c r="F15" s="7" t="s">
        <v>349</v>
      </c>
      <c r="G15" s="29" t="s">
        <v>37</v>
      </c>
      <c r="H15" s="29" t="s">
        <v>77</v>
      </c>
      <c r="I15" s="31" t="s">
        <v>220</v>
      </c>
      <c r="J15" s="30"/>
      <c r="K15" s="9" t="str">
        <f>"165,0"</f>
        <v>165,0</v>
      </c>
      <c r="L15" s="9" t="str">
        <f>"146,4210"</f>
        <v>146,4210</v>
      </c>
      <c r="M15" s="7" t="s">
        <v>261</v>
      </c>
    </row>
    <row r="16" spans="1:13">
      <c r="A16" s="34" t="s">
        <v>138</v>
      </c>
      <c r="B16" s="10" t="s">
        <v>239</v>
      </c>
      <c r="C16" s="10" t="s">
        <v>259</v>
      </c>
      <c r="D16" s="10" t="s">
        <v>221</v>
      </c>
      <c r="E16" s="11" t="s">
        <v>356</v>
      </c>
      <c r="F16" s="10" t="s">
        <v>349</v>
      </c>
      <c r="G16" s="33" t="s">
        <v>35</v>
      </c>
      <c r="H16" s="33" t="s">
        <v>54</v>
      </c>
      <c r="I16" s="32" t="s">
        <v>40</v>
      </c>
      <c r="J16" s="34"/>
      <c r="K16" s="12" t="str">
        <f>"150,0"</f>
        <v>150,0</v>
      </c>
      <c r="L16" s="12" t="str">
        <f>"128,5200"</f>
        <v>128,5200</v>
      </c>
      <c r="M16" s="10" t="s">
        <v>261</v>
      </c>
    </row>
    <row r="17" spans="1:13">
      <c r="A17" s="36" t="s">
        <v>240</v>
      </c>
      <c r="B17" s="13" t="s">
        <v>241</v>
      </c>
      <c r="C17" s="13" t="s">
        <v>258</v>
      </c>
      <c r="D17" s="13" t="s">
        <v>167</v>
      </c>
      <c r="E17" s="14" t="s">
        <v>356</v>
      </c>
      <c r="F17" s="13" t="s">
        <v>349</v>
      </c>
      <c r="G17" s="37" t="s">
        <v>37</v>
      </c>
      <c r="H17" s="37" t="s">
        <v>74</v>
      </c>
      <c r="I17" s="37" t="s">
        <v>74</v>
      </c>
      <c r="J17" s="36"/>
      <c r="K17" s="15" t="str">
        <f>"0.00"</f>
        <v>0.00</v>
      </c>
      <c r="L17" s="15" t="str">
        <f>"0,0000"</f>
        <v>0,0000</v>
      </c>
      <c r="M17" s="13" t="s">
        <v>263</v>
      </c>
    </row>
    <row r="19" spans="1:13" ht="16">
      <c r="A19" s="60" t="s">
        <v>31</v>
      </c>
      <c r="B19" s="60"/>
      <c r="C19" s="60"/>
      <c r="D19" s="60"/>
      <c r="E19" s="61"/>
      <c r="F19" s="60"/>
      <c r="G19" s="60"/>
      <c r="H19" s="60"/>
      <c r="I19" s="60"/>
      <c r="J19" s="60"/>
    </row>
    <row r="20" spans="1:13">
      <c r="A20" s="39" t="s">
        <v>135</v>
      </c>
      <c r="B20" s="16" t="s">
        <v>242</v>
      </c>
      <c r="C20" s="16" t="s">
        <v>257</v>
      </c>
      <c r="D20" s="16" t="s">
        <v>223</v>
      </c>
      <c r="E20" s="17" t="s">
        <v>356</v>
      </c>
      <c r="F20" s="16" t="s">
        <v>350</v>
      </c>
      <c r="G20" s="38" t="s">
        <v>77</v>
      </c>
      <c r="H20" s="38" t="s">
        <v>220</v>
      </c>
      <c r="I20" s="38" t="s">
        <v>224</v>
      </c>
      <c r="J20" s="39"/>
      <c r="K20" s="18" t="str">
        <f>"185,0"</f>
        <v>185,0</v>
      </c>
      <c r="L20" s="18" t="str">
        <f>"147,8705"</f>
        <v>147,8705</v>
      </c>
      <c r="M20" s="16" t="s">
        <v>262</v>
      </c>
    </row>
    <row r="22" spans="1:13" ht="16">
      <c r="A22" s="60" t="s">
        <v>42</v>
      </c>
      <c r="B22" s="60"/>
      <c r="C22" s="60"/>
      <c r="D22" s="60"/>
      <c r="E22" s="61"/>
      <c r="F22" s="60"/>
      <c r="G22" s="60"/>
      <c r="H22" s="60"/>
      <c r="I22" s="60"/>
      <c r="J22" s="60"/>
    </row>
    <row r="23" spans="1:13">
      <c r="A23" s="39" t="s">
        <v>135</v>
      </c>
      <c r="B23" s="16" t="s">
        <v>243</v>
      </c>
      <c r="C23" s="16" t="s">
        <v>256</v>
      </c>
      <c r="D23" s="16" t="s">
        <v>225</v>
      </c>
      <c r="E23" s="17" t="s">
        <v>358</v>
      </c>
      <c r="F23" s="16" t="s">
        <v>349</v>
      </c>
      <c r="G23" s="40" t="s">
        <v>54</v>
      </c>
      <c r="H23" s="38" t="s">
        <v>54</v>
      </c>
      <c r="I23" s="38" t="s">
        <v>37</v>
      </c>
      <c r="J23" s="40" t="s">
        <v>40</v>
      </c>
      <c r="K23" s="18" t="str">
        <f>"155,0"</f>
        <v>155,0</v>
      </c>
      <c r="L23" s="18" t="str">
        <f>"231,3809"</f>
        <v>231,3809</v>
      </c>
      <c r="M23" s="16" t="s">
        <v>261</v>
      </c>
    </row>
    <row r="25" spans="1:13" ht="16">
      <c r="A25" s="60" t="s">
        <v>86</v>
      </c>
      <c r="B25" s="60"/>
      <c r="C25" s="60"/>
      <c r="D25" s="60"/>
      <c r="E25" s="61"/>
      <c r="F25" s="60"/>
      <c r="G25" s="60"/>
      <c r="H25" s="60"/>
      <c r="I25" s="60"/>
      <c r="J25" s="60"/>
    </row>
    <row r="26" spans="1:13">
      <c r="A26" s="30" t="s">
        <v>135</v>
      </c>
      <c r="B26" s="7" t="s">
        <v>244</v>
      </c>
      <c r="C26" s="7" t="s">
        <v>255</v>
      </c>
      <c r="D26" s="7" t="s">
        <v>226</v>
      </c>
      <c r="E26" s="8" t="s">
        <v>356</v>
      </c>
      <c r="F26" s="7" t="s">
        <v>349</v>
      </c>
      <c r="G26" s="29" t="s">
        <v>29</v>
      </c>
      <c r="H26" s="29" t="s">
        <v>61</v>
      </c>
      <c r="I26" s="31" t="s">
        <v>54</v>
      </c>
      <c r="J26" s="30"/>
      <c r="K26" s="9" t="str">
        <f>"140,0"</f>
        <v>140,0</v>
      </c>
      <c r="L26" s="9" t="str">
        <f>"95,9560"</f>
        <v>95,9560</v>
      </c>
      <c r="M26" s="7" t="s">
        <v>264</v>
      </c>
    </row>
    <row r="27" spans="1:13">
      <c r="A27" s="34" t="s">
        <v>135</v>
      </c>
      <c r="B27" s="10" t="s">
        <v>245</v>
      </c>
      <c r="C27" s="10" t="s">
        <v>227</v>
      </c>
      <c r="D27" s="10" t="s">
        <v>228</v>
      </c>
      <c r="E27" s="11" t="s">
        <v>355</v>
      </c>
      <c r="F27" s="10" t="s">
        <v>349</v>
      </c>
      <c r="G27" s="32" t="s">
        <v>20</v>
      </c>
      <c r="H27" s="33" t="s">
        <v>24</v>
      </c>
      <c r="I27" s="33" t="s">
        <v>71</v>
      </c>
      <c r="J27" s="34"/>
      <c r="K27" s="12" t="str">
        <f>"130,0"</f>
        <v>130,0</v>
      </c>
      <c r="L27" s="12" t="str">
        <f>"87,6070"</f>
        <v>87,6070</v>
      </c>
      <c r="M27" s="10" t="s">
        <v>264</v>
      </c>
    </row>
    <row r="28" spans="1:13">
      <c r="A28" s="36" t="s">
        <v>135</v>
      </c>
      <c r="B28" s="13" t="s">
        <v>246</v>
      </c>
      <c r="C28" s="13" t="s">
        <v>254</v>
      </c>
      <c r="D28" s="13" t="s">
        <v>229</v>
      </c>
      <c r="E28" s="14" t="s">
        <v>358</v>
      </c>
      <c r="F28" s="13" t="s">
        <v>349</v>
      </c>
      <c r="G28" s="35" t="s">
        <v>47</v>
      </c>
      <c r="H28" s="35" t="s">
        <v>61</v>
      </c>
      <c r="I28" s="35" t="s">
        <v>35</v>
      </c>
      <c r="J28" s="36"/>
      <c r="K28" s="15" t="str">
        <f>"145,0"</f>
        <v>145,0</v>
      </c>
      <c r="L28" s="15" t="str">
        <f>"187,7808"</f>
        <v>187,7808</v>
      </c>
      <c r="M28" s="13" t="s">
        <v>261</v>
      </c>
    </row>
    <row r="30" spans="1:13" ht="16">
      <c r="A30" s="60" t="s">
        <v>95</v>
      </c>
      <c r="B30" s="60"/>
      <c r="C30" s="60"/>
      <c r="D30" s="60"/>
      <c r="E30" s="61"/>
      <c r="F30" s="60"/>
      <c r="G30" s="60"/>
      <c r="H30" s="60"/>
      <c r="I30" s="60"/>
      <c r="J30" s="60"/>
    </row>
    <row r="31" spans="1:13">
      <c r="A31" s="39" t="s">
        <v>135</v>
      </c>
      <c r="B31" s="16" t="s">
        <v>247</v>
      </c>
      <c r="C31" s="16" t="s">
        <v>253</v>
      </c>
      <c r="D31" s="16" t="s">
        <v>230</v>
      </c>
      <c r="E31" s="17" t="s">
        <v>356</v>
      </c>
      <c r="F31" s="16" t="s">
        <v>349</v>
      </c>
      <c r="G31" s="38" t="s">
        <v>15</v>
      </c>
      <c r="H31" s="40" t="s">
        <v>16</v>
      </c>
      <c r="I31" s="38" t="s">
        <v>20</v>
      </c>
      <c r="J31" s="39"/>
      <c r="K31" s="18" t="str">
        <f>"110,0"</f>
        <v>110,0</v>
      </c>
      <c r="L31" s="18" t="str">
        <f>"69,8720"</f>
        <v>69,8720</v>
      </c>
      <c r="M31" s="16" t="s">
        <v>264</v>
      </c>
    </row>
    <row r="33" spans="1:13" ht="16">
      <c r="A33" s="60" t="s">
        <v>115</v>
      </c>
      <c r="B33" s="60"/>
      <c r="C33" s="60"/>
      <c r="D33" s="60"/>
      <c r="E33" s="61"/>
      <c r="F33" s="60"/>
      <c r="G33" s="60"/>
      <c r="H33" s="60"/>
      <c r="I33" s="60"/>
      <c r="J33" s="60"/>
    </row>
    <row r="34" spans="1:13">
      <c r="A34" s="39" t="s">
        <v>135</v>
      </c>
      <c r="B34" s="16" t="s">
        <v>248</v>
      </c>
      <c r="C34" s="16" t="s">
        <v>252</v>
      </c>
      <c r="D34" s="16" t="s">
        <v>231</v>
      </c>
      <c r="E34" s="17" t="s">
        <v>356</v>
      </c>
      <c r="F34" s="16" t="s">
        <v>349</v>
      </c>
      <c r="G34" s="38" t="s">
        <v>54</v>
      </c>
      <c r="H34" s="38" t="s">
        <v>40</v>
      </c>
      <c r="I34" s="38" t="s">
        <v>41</v>
      </c>
      <c r="J34" s="39"/>
      <c r="K34" s="18" t="str">
        <f>"170,0"</f>
        <v>170,0</v>
      </c>
      <c r="L34" s="18" t="str">
        <f>"100,2490"</f>
        <v>100,2490</v>
      </c>
      <c r="M34" s="16" t="s">
        <v>264</v>
      </c>
    </row>
    <row r="36" spans="1:13" ht="16">
      <c r="A36" s="60" t="s">
        <v>232</v>
      </c>
      <c r="B36" s="60"/>
      <c r="C36" s="60"/>
      <c r="D36" s="60"/>
      <c r="E36" s="61"/>
      <c r="F36" s="60"/>
      <c r="G36" s="60"/>
      <c r="H36" s="60"/>
      <c r="I36" s="60"/>
      <c r="J36" s="60"/>
    </row>
    <row r="37" spans="1:13">
      <c r="A37" s="39" t="s">
        <v>135</v>
      </c>
      <c r="B37" s="16" t="s">
        <v>249</v>
      </c>
      <c r="C37" s="16" t="s">
        <v>251</v>
      </c>
      <c r="D37" s="16" t="s">
        <v>234</v>
      </c>
      <c r="E37" s="17" t="s">
        <v>356</v>
      </c>
      <c r="F37" s="16" t="s">
        <v>350</v>
      </c>
      <c r="G37" s="38" t="s">
        <v>83</v>
      </c>
      <c r="H37" s="38" t="s">
        <v>84</v>
      </c>
      <c r="I37" s="38" t="s">
        <v>90</v>
      </c>
      <c r="J37" s="40" t="s">
        <v>91</v>
      </c>
      <c r="K37" s="18" t="str">
        <f>"230,0"</f>
        <v>230,0</v>
      </c>
      <c r="L37" s="18" t="str">
        <f>"133,2160"</f>
        <v>133,2160</v>
      </c>
      <c r="M37" s="16" t="s">
        <v>265</v>
      </c>
    </row>
    <row r="39" spans="1:13" ht="18">
      <c r="B39" s="20" t="s">
        <v>121</v>
      </c>
      <c r="C39" s="20"/>
      <c r="K39" s="27"/>
      <c r="M39" s="6"/>
    </row>
    <row r="40" spans="1:13" ht="16">
      <c r="B40" s="21" t="s">
        <v>131</v>
      </c>
      <c r="C40" s="21"/>
      <c r="G40" s="3"/>
      <c r="K40" s="27"/>
      <c r="M40" s="6"/>
    </row>
    <row r="41" spans="1:13" ht="14">
      <c r="B41" s="22"/>
      <c r="C41" s="23" t="s">
        <v>132</v>
      </c>
      <c r="G41" s="3"/>
      <c r="K41" s="27"/>
      <c r="M41" s="6"/>
    </row>
    <row r="42" spans="1:13" ht="14">
      <c r="B42" s="24" t="s">
        <v>123</v>
      </c>
      <c r="C42" s="24" t="s">
        <v>124</v>
      </c>
      <c r="D42" s="24" t="s">
        <v>346</v>
      </c>
      <c r="E42" s="25" t="s">
        <v>191</v>
      </c>
      <c r="F42" s="24" t="s">
        <v>127</v>
      </c>
      <c r="G42" s="3"/>
      <c r="K42" s="27"/>
      <c r="M42" s="6"/>
    </row>
    <row r="43" spans="1:13">
      <c r="B43" s="5" t="s">
        <v>222</v>
      </c>
      <c r="C43" s="5" t="s">
        <v>132</v>
      </c>
      <c r="D43" s="27" t="s">
        <v>130</v>
      </c>
      <c r="E43" s="28">
        <v>185</v>
      </c>
      <c r="F43" s="26">
        <v>147.870502769947</v>
      </c>
      <c r="G43" s="3"/>
      <c r="K43" s="27"/>
      <c r="M43" s="6"/>
    </row>
    <row r="44" spans="1:13">
      <c r="B44" s="5" t="s">
        <v>218</v>
      </c>
      <c r="C44" s="5" t="s">
        <v>250</v>
      </c>
      <c r="D44" s="27" t="s">
        <v>192</v>
      </c>
      <c r="E44" s="28">
        <v>165</v>
      </c>
      <c r="F44" s="26">
        <v>146.42099529504799</v>
      </c>
      <c r="G44" s="3"/>
      <c r="K44" s="27"/>
      <c r="M44" s="6"/>
    </row>
    <row r="45" spans="1:13">
      <c r="B45" s="5" t="s">
        <v>233</v>
      </c>
      <c r="C45" s="5" t="s">
        <v>132</v>
      </c>
      <c r="D45" s="27" t="s">
        <v>235</v>
      </c>
      <c r="E45" s="28">
        <v>230</v>
      </c>
      <c r="F45" s="26">
        <v>133.216006755829</v>
      </c>
      <c r="G45" s="3"/>
      <c r="K45" s="27"/>
      <c r="M45" s="6"/>
    </row>
    <row r="46" spans="1:13">
      <c r="E46" s="5"/>
      <c r="F46" s="19"/>
      <c r="G46" s="5"/>
      <c r="K46" s="27"/>
      <c r="M46" s="6"/>
    </row>
    <row r="47" spans="1:13">
      <c r="E47" s="5"/>
      <c r="F47" s="19"/>
      <c r="G47" s="5"/>
      <c r="K47" s="27"/>
      <c r="M47" s="6"/>
    </row>
  </sheetData>
  <mergeCells count="21">
    <mergeCell ref="A30:J30"/>
    <mergeCell ref="A33:J33"/>
    <mergeCell ref="A36:J36"/>
    <mergeCell ref="B3:B4"/>
    <mergeCell ref="A8:J8"/>
    <mergeCell ref="A11:J11"/>
    <mergeCell ref="A14:J14"/>
    <mergeCell ref="A19:J19"/>
    <mergeCell ref="A22:J22"/>
    <mergeCell ref="A25:J25"/>
    <mergeCell ref="K3:K4"/>
    <mergeCell ref="L3:L4"/>
    <mergeCell ref="M3:M4"/>
    <mergeCell ref="A5:J5"/>
    <mergeCell ref="A1:M2"/>
    <mergeCell ref="A3:A4"/>
    <mergeCell ref="C3:C4"/>
    <mergeCell ref="D3:D4"/>
    <mergeCell ref="E3:E4"/>
    <mergeCell ref="F3:F4"/>
    <mergeCell ref="G3:J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0"/>
  <sheetViews>
    <sheetView tabSelected="1" zoomScaleNormal="100" workbookViewId="0">
      <selection activeCell="E31" sqref="E31"/>
    </sheetView>
  </sheetViews>
  <sheetFormatPr baseColWidth="10" defaultColWidth="8.83203125" defaultRowHeight="13"/>
  <cols>
    <col min="2" max="2" width="21" customWidth="1"/>
    <col min="3" max="3" width="27.5" customWidth="1"/>
    <col min="4" max="4" width="23.5" customWidth="1"/>
    <col min="5" max="5" width="11" bestFit="1" customWidth="1"/>
    <col min="6" max="6" width="29.5" customWidth="1"/>
    <col min="7" max="9" width="4.6640625" bestFit="1" customWidth="1"/>
    <col min="10" max="10" width="4.33203125" bestFit="1" customWidth="1"/>
    <col min="11" max="11" width="10.5" bestFit="1" customWidth="1"/>
    <col min="13" max="13" width="23.83203125" customWidth="1"/>
  </cols>
  <sheetData>
    <row r="1" spans="1:13">
      <c r="A1" s="45" t="s">
        <v>345</v>
      </c>
      <c r="B1" s="46"/>
      <c r="C1" s="47"/>
      <c r="D1" s="47"/>
      <c r="E1" s="47"/>
      <c r="F1" s="47"/>
      <c r="G1" s="47"/>
      <c r="H1" s="47"/>
      <c r="I1" s="47"/>
      <c r="J1" s="47"/>
      <c r="K1" s="47"/>
      <c r="L1" s="47"/>
      <c r="M1" s="48"/>
    </row>
    <row r="2" spans="1:13" ht="109.5" customHeight="1" thickBot="1">
      <c r="A2" s="49"/>
      <c r="B2" s="50"/>
      <c r="C2" s="51"/>
      <c r="D2" s="51"/>
      <c r="E2" s="51"/>
      <c r="F2" s="51"/>
      <c r="G2" s="51"/>
      <c r="H2" s="51"/>
      <c r="I2" s="51"/>
      <c r="J2" s="51"/>
      <c r="K2" s="51"/>
      <c r="L2" s="51"/>
      <c r="M2" s="52"/>
    </row>
    <row r="3" spans="1:13" ht="12" customHeight="1">
      <c r="A3" s="54" t="s">
        <v>351</v>
      </c>
      <c r="B3" s="62" t="s">
        <v>0</v>
      </c>
      <c r="C3" s="56" t="s">
        <v>352</v>
      </c>
      <c r="D3" s="56" t="s">
        <v>6</v>
      </c>
      <c r="E3" s="43" t="s">
        <v>353</v>
      </c>
      <c r="F3" s="53" t="s">
        <v>5</v>
      </c>
      <c r="G3" s="53" t="s">
        <v>348</v>
      </c>
      <c r="H3" s="53"/>
      <c r="I3" s="53"/>
      <c r="J3" s="53"/>
      <c r="K3" s="43" t="s">
        <v>193</v>
      </c>
      <c r="L3" s="43" t="s">
        <v>3</v>
      </c>
      <c r="M3" s="58" t="s">
        <v>2</v>
      </c>
    </row>
    <row r="4" spans="1:13" ht="21" customHeight="1" thickBot="1">
      <c r="A4" s="55"/>
      <c r="B4" s="63"/>
      <c r="C4" s="57"/>
      <c r="D4" s="57"/>
      <c r="E4" s="44"/>
      <c r="F4" s="57"/>
      <c r="G4" s="4">
        <v>1</v>
      </c>
      <c r="H4" s="4">
        <v>2</v>
      </c>
      <c r="I4" s="4">
        <v>3</v>
      </c>
      <c r="J4" s="4" t="s">
        <v>4</v>
      </c>
      <c r="K4" s="44"/>
      <c r="L4" s="44"/>
      <c r="M4" s="59"/>
    </row>
    <row r="5" spans="1:13" ht="16">
      <c r="A5" s="64" t="s">
        <v>48</v>
      </c>
      <c r="B5" s="64"/>
      <c r="C5" s="65"/>
      <c r="D5" s="65"/>
      <c r="E5" s="65"/>
      <c r="F5" s="65"/>
      <c r="G5" s="65"/>
      <c r="H5" s="65"/>
      <c r="I5" s="65"/>
      <c r="J5" s="65"/>
      <c r="K5" s="6"/>
      <c r="L5" s="6"/>
      <c r="M5" s="5"/>
    </row>
    <row r="6" spans="1:13">
      <c r="A6" s="39" t="s">
        <v>135</v>
      </c>
      <c r="B6" s="16" t="s">
        <v>302</v>
      </c>
      <c r="C6" s="16" t="s">
        <v>303</v>
      </c>
      <c r="D6" s="16" t="s">
        <v>304</v>
      </c>
      <c r="E6" s="17" t="s">
        <v>355</v>
      </c>
      <c r="F6" s="16" t="s">
        <v>350</v>
      </c>
      <c r="G6" s="38" t="s">
        <v>305</v>
      </c>
      <c r="H6" s="38" t="s">
        <v>306</v>
      </c>
      <c r="I6" s="40" t="s">
        <v>307</v>
      </c>
      <c r="J6" s="39"/>
      <c r="K6" s="18" t="str">
        <f>"32,5"</f>
        <v>32,5</v>
      </c>
      <c r="L6" s="18" t="str">
        <f>"32,5780"</f>
        <v>32,5780</v>
      </c>
      <c r="M6" s="16"/>
    </row>
    <row r="7" spans="1:13">
      <c r="A7" s="5"/>
      <c r="B7" s="5"/>
      <c r="C7" s="5"/>
      <c r="D7" s="5"/>
      <c r="E7" s="19"/>
      <c r="F7" s="5"/>
      <c r="G7" s="27"/>
      <c r="H7" s="27"/>
      <c r="I7" s="27"/>
      <c r="J7" s="27"/>
      <c r="K7" s="6"/>
      <c r="L7" s="6"/>
      <c r="M7" s="5"/>
    </row>
    <row r="8" spans="1:13" ht="16">
      <c r="A8" s="60" t="s">
        <v>308</v>
      </c>
      <c r="B8" s="60"/>
      <c r="C8" s="60"/>
      <c r="D8" s="60"/>
      <c r="E8" s="61"/>
      <c r="F8" s="60"/>
      <c r="G8" s="60"/>
      <c r="H8" s="60"/>
      <c r="I8" s="60"/>
      <c r="J8" s="60"/>
      <c r="K8" s="6"/>
      <c r="L8" s="6"/>
      <c r="M8" s="5"/>
    </row>
    <row r="9" spans="1:13">
      <c r="A9" s="30" t="s">
        <v>135</v>
      </c>
      <c r="B9" s="7" t="s">
        <v>309</v>
      </c>
      <c r="C9" s="7" t="s">
        <v>333</v>
      </c>
      <c r="D9" s="7" t="s">
        <v>310</v>
      </c>
      <c r="E9" s="8" t="s">
        <v>356</v>
      </c>
      <c r="F9" s="7" t="s">
        <v>350</v>
      </c>
      <c r="G9" s="29" t="s">
        <v>307</v>
      </c>
      <c r="H9" s="29" t="s">
        <v>311</v>
      </c>
      <c r="I9" s="31" t="s">
        <v>164</v>
      </c>
      <c r="J9" s="30"/>
      <c r="K9" s="9" t="str">
        <f>"37,5"</f>
        <v>37,5</v>
      </c>
      <c r="L9" s="9" t="str">
        <f>"34,5075"</f>
        <v>34,5075</v>
      </c>
      <c r="M9" s="7" t="s">
        <v>141</v>
      </c>
    </row>
    <row r="10" spans="1:13">
      <c r="A10" s="36" t="s">
        <v>138</v>
      </c>
      <c r="B10" s="13" t="s">
        <v>312</v>
      </c>
      <c r="C10" s="13" t="s">
        <v>334</v>
      </c>
      <c r="D10" s="13" t="s">
        <v>313</v>
      </c>
      <c r="E10" s="14" t="s">
        <v>356</v>
      </c>
      <c r="F10" s="13" t="s">
        <v>350</v>
      </c>
      <c r="G10" s="35" t="s">
        <v>306</v>
      </c>
      <c r="H10" s="37" t="s">
        <v>307</v>
      </c>
      <c r="I10" s="37" t="s">
        <v>307</v>
      </c>
      <c r="J10" s="36"/>
      <c r="K10" s="15" t="str">
        <f>"32,5"</f>
        <v>32,5</v>
      </c>
      <c r="L10" s="15" t="str">
        <f>"29,1720"</f>
        <v>29,1720</v>
      </c>
      <c r="M10" s="13" t="s">
        <v>331</v>
      </c>
    </row>
    <row r="11" spans="1:13">
      <c r="A11" s="5"/>
      <c r="B11" s="5"/>
      <c r="C11" s="5"/>
      <c r="D11" s="5"/>
      <c r="E11" s="19"/>
      <c r="F11" s="5"/>
      <c r="G11" s="27"/>
      <c r="H11" s="27"/>
      <c r="I11" s="27"/>
      <c r="J11" s="27"/>
      <c r="K11" s="6"/>
      <c r="L11" s="6"/>
      <c r="M11" s="5"/>
    </row>
    <row r="12" spans="1:13" ht="16">
      <c r="A12" s="60" t="s">
        <v>48</v>
      </c>
      <c r="B12" s="60"/>
      <c r="C12" s="60"/>
      <c r="D12" s="60"/>
      <c r="E12" s="61"/>
      <c r="F12" s="60"/>
      <c r="G12" s="60"/>
      <c r="H12" s="60"/>
      <c r="I12" s="60"/>
      <c r="J12" s="60"/>
      <c r="K12" s="6"/>
      <c r="L12" s="6"/>
      <c r="M12" s="5"/>
    </row>
    <row r="13" spans="1:13">
      <c r="A13" s="30" t="s">
        <v>135</v>
      </c>
      <c r="B13" s="7" t="s">
        <v>141</v>
      </c>
      <c r="C13" s="7" t="s">
        <v>287</v>
      </c>
      <c r="D13" s="7" t="s">
        <v>49</v>
      </c>
      <c r="E13" s="8" t="s">
        <v>356</v>
      </c>
      <c r="F13" s="7" t="s">
        <v>350</v>
      </c>
      <c r="G13" s="29" t="s">
        <v>165</v>
      </c>
      <c r="H13" s="29" t="s">
        <v>314</v>
      </c>
      <c r="I13" s="31" t="s">
        <v>18</v>
      </c>
      <c r="J13" s="30"/>
      <c r="K13" s="9" t="str">
        <f>"47,5"</f>
        <v>47,5</v>
      </c>
      <c r="L13" s="9" t="str">
        <f>"40,5555"</f>
        <v>40,5555</v>
      </c>
      <c r="M13" s="7"/>
    </row>
    <row r="14" spans="1:13">
      <c r="A14" s="34" t="s">
        <v>138</v>
      </c>
      <c r="B14" s="10" t="s">
        <v>201</v>
      </c>
      <c r="C14" s="10" t="s">
        <v>269</v>
      </c>
      <c r="D14" s="10" t="s">
        <v>169</v>
      </c>
      <c r="E14" s="11" t="s">
        <v>356</v>
      </c>
      <c r="F14" s="10" t="s">
        <v>349</v>
      </c>
      <c r="G14" s="33" t="s">
        <v>164</v>
      </c>
      <c r="H14" s="33" t="s">
        <v>165</v>
      </c>
      <c r="I14" s="33" t="s">
        <v>314</v>
      </c>
      <c r="J14" s="34"/>
      <c r="K14" s="12" t="str">
        <f>"47,5"</f>
        <v>47,5</v>
      </c>
      <c r="L14" s="12" t="str">
        <f>"39,6245"</f>
        <v>39,6245</v>
      </c>
      <c r="M14" s="10"/>
    </row>
    <row r="15" spans="1:13">
      <c r="A15" s="36" t="s">
        <v>240</v>
      </c>
      <c r="B15" s="13" t="s">
        <v>315</v>
      </c>
      <c r="C15" s="13" t="s">
        <v>335</v>
      </c>
      <c r="D15" s="13" t="s">
        <v>316</v>
      </c>
      <c r="E15" s="14" t="s">
        <v>356</v>
      </c>
      <c r="F15" s="13" t="s">
        <v>349</v>
      </c>
      <c r="G15" s="37" t="s">
        <v>164</v>
      </c>
      <c r="H15" s="37" t="s">
        <v>317</v>
      </c>
      <c r="I15" s="37" t="s">
        <v>317</v>
      </c>
      <c r="J15" s="36"/>
      <c r="K15" s="15" t="str">
        <f>"0.00"</f>
        <v>0.00</v>
      </c>
      <c r="L15" s="15" t="str">
        <f>"0,0000"</f>
        <v>0,0000</v>
      </c>
      <c r="M15" s="13" t="s">
        <v>331</v>
      </c>
    </row>
    <row r="16" spans="1:13">
      <c r="A16" s="5"/>
      <c r="B16" s="5"/>
      <c r="C16" s="5"/>
      <c r="D16" s="5"/>
      <c r="E16" s="19"/>
      <c r="F16" s="5"/>
      <c r="G16" s="27"/>
      <c r="H16" s="27"/>
      <c r="I16" s="27"/>
      <c r="J16" s="27"/>
      <c r="K16" s="6"/>
      <c r="L16" s="6"/>
      <c r="M16" s="5"/>
    </row>
    <row r="17" spans="1:13" ht="16">
      <c r="A17" s="60" t="s">
        <v>31</v>
      </c>
      <c r="B17" s="60"/>
      <c r="C17" s="60"/>
      <c r="D17" s="60"/>
      <c r="E17" s="61"/>
      <c r="F17" s="60"/>
      <c r="G17" s="60"/>
      <c r="H17" s="60"/>
      <c r="I17" s="60"/>
      <c r="J17" s="60"/>
      <c r="K17" s="6"/>
      <c r="L17" s="6"/>
      <c r="M17" s="5"/>
    </row>
    <row r="18" spans="1:13">
      <c r="A18" s="30" t="s">
        <v>135</v>
      </c>
      <c r="B18" s="7" t="s">
        <v>204</v>
      </c>
      <c r="C18" s="7" t="s">
        <v>273</v>
      </c>
      <c r="D18" s="7" t="s">
        <v>172</v>
      </c>
      <c r="E18" s="8" t="s">
        <v>356</v>
      </c>
      <c r="F18" s="7" t="s">
        <v>350</v>
      </c>
      <c r="G18" s="29" t="s">
        <v>165</v>
      </c>
      <c r="H18" s="29" t="s">
        <v>314</v>
      </c>
      <c r="I18" s="29" t="s">
        <v>18</v>
      </c>
      <c r="J18" s="30"/>
      <c r="K18" s="9" t="str">
        <f>"50,0"</f>
        <v>50,0</v>
      </c>
      <c r="L18" s="9" t="str">
        <f>"38,2000"</f>
        <v>38,2000</v>
      </c>
      <c r="M18" s="7"/>
    </row>
    <row r="19" spans="1:13">
      <c r="A19" s="34" t="s">
        <v>138</v>
      </c>
      <c r="B19" s="10" t="s">
        <v>318</v>
      </c>
      <c r="C19" s="10" t="s">
        <v>336</v>
      </c>
      <c r="D19" s="10" t="s">
        <v>319</v>
      </c>
      <c r="E19" s="11" t="s">
        <v>356</v>
      </c>
      <c r="F19" s="10" t="s">
        <v>349</v>
      </c>
      <c r="G19" s="33" t="s">
        <v>314</v>
      </c>
      <c r="H19" s="33" t="s">
        <v>18</v>
      </c>
      <c r="I19" s="32" t="s">
        <v>46</v>
      </c>
      <c r="J19" s="34"/>
      <c r="K19" s="12" t="str">
        <f>"50,0"</f>
        <v>50,0</v>
      </c>
      <c r="L19" s="12" t="str">
        <f>"37,5625"</f>
        <v>37,5625</v>
      </c>
      <c r="M19" s="10" t="s">
        <v>261</v>
      </c>
    </row>
    <row r="20" spans="1:13">
      <c r="A20" s="34" t="s">
        <v>144</v>
      </c>
      <c r="B20" s="10" t="s">
        <v>320</v>
      </c>
      <c r="C20" s="10" t="s">
        <v>337</v>
      </c>
      <c r="D20" s="10" t="s">
        <v>321</v>
      </c>
      <c r="E20" s="11" t="s">
        <v>356</v>
      </c>
      <c r="F20" s="10" t="s">
        <v>350</v>
      </c>
      <c r="G20" s="33" t="s">
        <v>317</v>
      </c>
      <c r="H20" s="33" t="s">
        <v>165</v>
      </c>
      <c r="I20" s="32" t="s">
        <v>18</v>
      </c>
      <c r="J20" s="34"/>
      <c r="K20" s="12" t="str">
        <f>"45,0"</f>
        <v>45,0</v>
      </c>
      <c r="L20" s="12" t="str">
        <f>"35,4330"</f>
        <v>35,4330</v>
      </c>
      <c r="M20" s="10" t="s">
        <v>331</v>
      </c>
    </row>
    <row r="21" spans="1:13">
      <c r="A21" s="36" t="s">
        <v>200</v>
      </c>
      <c r="B21" s="13" t="s">
        <v>322</v>
      </c>
      <c r="C21" s="13" t="s">
        <v>338</v>
      </c>
      <c r="D21" s="13" t="s">
        <v>323</v>
      </c>
      <c r="E21" s="14" t="s">
        <v>356</v>
      </c>
      <c r="F21" s="13" t="s">
        <v>349</v>
      </c>
      <c r="G21" s="35" t="s">
        <v>307</v>
      </c>
      <c r="H21" s="35" t="s">
        <v>311</v>
      </c>
      <c r="I21" s="37" t="s">
        <v>164</v>
      </c>
      <c r="J21" s="36"/>
      <c r="K21" s="15" t="str">
        <f>"37,5"</f>
        <v>37,5</v>
      </c>
      <c r="L21" s="15" t="str">
        <f>"30,8850"</f>
        <v>30,8850</v>
      </c>
      <c r="M21" s="13" t="s">
        <v>331</v>
      </c>
    </row>
    <row r="22" spans="1:13">
      <c r="A22" s="5"/>
      <c r="B22" s="5"/>
      <c r="C22" s="5"/>
      <c r="D22" s="5"/>
      <c r="E22" s="19"/>
      <c r="F22" s="5"/>
      <c r="G22" s="27"/>
      <c r="H22" s="27"/>
      <c r="I22" s="27"/>
      <c r="J22" s="27"/>
      <c r="K22" s="6"/>
      <c r="L22" s="6"/>
      <c r="M22" s="5"/>
    </row>
    <row r="23" spans="1:13" ht="16">
      <c r="A23" s="60" t="s">
        <v>42</v>
      </c>
      <c r="B23" s="60"/>
      <c r="C23" s="60"/>
      <c r="D23" s="60"/>
      <c r="E23" s="61"/>
      <c r="F23" s="60"/>
      <c r="G23" s="60"/>
      <c r="H23" s="60"/>
      <c r="I23" s="60"/>
      <c r="J23" s="60"/>
      <c r="K23" s="6"/>
      <c r="L23" s="6"/>
      <c r="M23" s="5"/>
    </row>
    <row r="24" spans="1:13">
      <c r="A24" s="39" t="s">
        <v>135</v>
      </c>
      <c r="B24" s="16" t="s">
        <v>324</v>
      </c>
      <c r="C24" s="16" t="s">
        <v>339</v>
      </c>
      <c r="D24" s="16" t="s">
        <v>325</v>
      </c>
      <c r="E24" s="17" t="s">
        <v>356</v>
      </c>
      <c r="F24" s="16" t="s">
        <v>350</v>
      </c>
      <c r="G24" s="38" t="s">
        <v>164</v>
      </c>
      <c r="H24" s="38" t="s">
        <v>317</v>
      </c>
      <c r="I24" s="40" t="s">
        <v>165</v>
      </c>
      <c r="J24" s="39"/>
      <c r="K24" s="18" t="str">
        <f>"42,5"</f>
        <v>42,5</v>
      </c>
      <c r="L24" s="18" t="str">
        <f>"31,5329"</f>
        <v>31,5329</v>
      </c>
      <c r="M24" s="16" t="s">
        <v>331</v>
      </c>
    </row>
    <row r="25" spans="1:13">
      <c r="A25" s="5"/>
      <c r="B25" s="5"/>
      <c r="C25" s="5"/>
      <c r="D25" s="5"/>
      <c r="E25" s="19"/>
      <c r="F25" s="5"/>
      <c r="G25" s="27"/>
      <c r="H25" s="27"/>
      <c r="I25" s="27"/>
      <c r="J25" s="27"/>
      <c r="K25" s="6"/>
      <c r="L25" s="6"/>
      <c r="M25" s="5"/>
    </row>
    <row r="26" spans="1:13" ht="16">
      <c r="A26" s="60" t="s">
        <v>86</v>
      </c>
      <c r="B26" s="60"/>
      <c r="C26" s="60"/>
      <c r="D26" s="60"/>
      <c r="E26" s="61"/>
      <c r="F26" s="60"/>
      <c r="G26" s="60"/>
      <c r="H26" s="60"/>
      <c r="I26" s="60"/>
      <c r="J26" s="60"/>
      <c r="K26" s="6"/>
      <c r="L26" s="6"/>
      <c r="M26" s="5"/>
    </row>
    <row r="27" spans="1:13">
      <c r="A27" s="39" t="s">
        <v>135</v>
      </c>
      <c r="B27" s="16" t="s">
        <v>326</v>
      </c>
      <c r="C27" s="16" t="s">
        <v>327</v>
      </c>
      <c r="D27" s="16" t="s">
        <v>328</v>
      </c>
      <c r="E27" s="17" t="s">
        <v>355</v>
      </c>
      <c r="F27" s="16" t="s">
        <v>350</v>
      </c>
      <c r="G27" s="38" t="s">
        <v>19</v>
      </c>
      <c r="H27" s="40" t="s">
        <v>26</v>
      </c>
      <c r="I27" s="40" t="s">
        <v>26</v>
      </c>
      <c r="J27" s="39"/>
      <c r="K27" s="18" t="str">
        <f>"55,0"</f>
        <v>55,0</v>
      </c>
      <c r="L27" s="18" t="str">
        <f>"35,8517"</f>
        <v>35,8517</v>
      </c>
      <c r="M27" s="16"/>
    </row>
    <row r="28" spans="1:13">
      <c r="A28" s="5"/>
      <c r="B28" s="5"/>
      <c r="C28" s="5"/>
      <c r="D28" s="5"/>
      <c r="E28" s="19"/>
      <c r="F28" s="5"/>
      <c r="G28" s="27"/>
      <c r="H28" s="27"/>
      <c r="I28" s="27"/>
      <c r="J28" s="27"/>
      <c r="K28" s="6"/>
      <c r="L28" s="6"/>
      <c r="M28" s="5"/>
    </row>
    <row r="29" spans="1:13" ht="16">
      <c r="A29" s="60" t="s">
        <v>115</v>
      </c>
      <c r="B29" s="60"/>
      <c r="C29" s="60"/>
      <c r="D29" s="60"/>
      <c r="E29" s="61"/>
      <c r="F29" s="60"/>
      <c r="G29" s="60"/>
      <c r="H29" s="60"/>
      <c r="I29" s="60"/>
      <c r="J29" s="60"/>
      <c r="K29" s="6"/>
      <c r="L29" s="6"/>
      <c r="M29" s="5"/>
    </row>
    <row r="30" spans="1:13">
      <c r="A30" s="39" t="s">
        <v>135</v>
      </c>
      <c r="B30" s="16" t="s">
        <v>329</v>
      </c>
      <c r="C30" s="16" t="s">
        <v>340</v>
      </c>
      <c r="D30" s="16" t="s">
        <v>330</v>
      </c>
      <c r="E30" s="17" t="s">
        <v>357</v>
      </c>
      <c r="F30" s="16" t="s">
        <v>349</v>
      </c>
      <c r="G30" s="38" t="s">
        <v>27</v>
      </c>
      <c r="H30" s="40" t="s">
        <v>60</v>
      </c>
      <c r="I30" s="38" t="s">
        <v>60</v>
      </c>
      <c r="J30" s="39"/>
      <c r="K30" s="18" t="str">
        <f>"65,0"</f>
        <v>65,0</v>
      </c>
      <c r="L30" s="18" t="str">
        <f>"44,4243"</f>
        <v>44,4243</v>
      </c>
      <c r="M30" s="16" t="s">
        <v>261</v>
      </c>
    </row>
    <row r="31" spans="1:13">
      <c r="A31" s="5"/>
      <c r="B31" s="5"/>
      <c r="C31" s="5"/>
      <c r="D31" s="5"/>
      <c r="E31" s="19"/>
      <c r="F31" s="5"/>
      <c r="G31" s="27"/>
      <c r="H31" s="27"/>
      <c r="I31" s="27"/>
      <c r="J31" s="27"/>
      <c r="K31" s="6"/>
      <c r="L31" s="6"/>
      <c r="M31" s="5"/>
    </row>
    <row r="32" spans="1:13" ht="18">
      <c r="A32" s="5"/>
      <c r="B32" s="20" t="s">
        <v>121</v>
      </c>
      <c r="C32" s="20"/>
      <c r="D32" s="5"/>
      <c r="E32" s="19"/>
      <c r="F32" s="5"/>
      <c r="H32" s="27"/>
      <c r="I32" s="27"/>
      <c r="J32" s="27"/>
      <c r="K32" s="27"/>
      <c r="L32" s="6"/>
      <c r="M32" s="6"/>
    </row>
    <row r="33" spans="1:13" ht="16">
      <c r="A33" s="5"/>
      <c r="B33" s="21" t="s">
        <v>131</v>
      </c>
      <c r="C33" s="21"/>
      <c r="D33" s="5"/>
      <c r="E33" s="19"/>
      <c r="F33" s="5"/>
      <c r="H33" s="27"/>
      <c r="I33" s="27"/>
      <c r="J33" s="27"/>
      <c r="K33" s="27"/>
      <c r="L33" s="6"/>
      <c r="M33" s="6"/>
    </row>
    <row r="34" spans="1:13" ht="14">
      <c r="A34" s="5"/>
      <c r="B34" s="22"/>
      <c r="C34" s="23" t="s">
        <v>132</v>
      </c>
      <c r="D34" s="5"/>
      <c r="E34" s="19"/>
      <c r="F34" s="5"/>
      <c r="H34" s="27"/>
      <c r="I34" s="27"/>
      <c r="J34" s="27"/>
      <c r="K34" s="27"/>
      <c r="L34" s="6"/>
      <c r="M34" s="6"/>
    </row>
    <row r="35" spans="1:13" ht="14">
      <c r="A35" s="5"/>
      <c r="B35" s="24" t="s">
        <v>123</v>
      </c>
      <c r="C35" s="24" t="s">
        <v>124</v>
      </c>
      <c r="D35" s="24" t="s">
        <v>346</v>
      </c>
      <c r="E35" s="25" t="s">
        <v>191</v>
      </c>
      <c r="F35" s="24" t="s">
        <v>7</v>
      </c>
      <c r="H35" s="27"/>
      <c r="I35" s="27"/>
      <c r="J35" s="27"/>
      <c r="K35" s="27"/>
      <c r="L35" s="6"/>
      <c r="M35" s="6"/>
    </row>
    <row r="36" spans="1:13">
      <c r="A36" s="5"/>
      <c r="B36" s="5" t="s">
        <v>331</v>
      </c>
      <c r="C36" s="5" t="s">
        <v>250</v>
      </c>
      <c r="D36" s="27" t="s">
        <v>192</v>
      </c>
      <c r="E36" s="28">
        <v>47.5</v>
      </c>
      <c r="F36" s="26">
        <v>40.555499941110597</v>
      </c>
      <c r="H36" s="27"/>
      <c r="I36" s="27"/>
      <c r="J36" s="27"/>
      <c r="K36" s="27"/>
      <c r="L36" s="6"/>
      <c r="M36" s="6"/>
    </row>
    <row r="37" spans="1:13">
      <c r="A37" s="5"/>
      <c r="B37" s="5" t="s">
        <v>332</v>
      </c>
      <c r="C37" s="5" t="s">
        <v>250</v>
      </c>
      <c r="D37" s="27" t="s">
        <v>192</v>
      </c>
      <c r="E37" s="28">
        <v>47.5</v>
      </c>
      <c r="F37" s="26">
        <v>39.624501168727903</v>
      </c>
      <c r="H37" s="27"/>
      <c r="I37" s="27"/>
      <c r="J37" s="27"/>
      <c r="K37" s="27"/>
      <c r="L37" s="6"/>
      <c r="M37" s="6"/>
    </row>
    <row r="38" spans="1:13">
      <c r="A38" s="5"/>
      <c r="B38" s="5" t="s">
        <v>171</v>
      </c>
      <c r="C38" s="5" t="s">
        <v>250</v>
      </c>
      <c r="D38" s="27" t="s">
        <v>130</v>
      </c>
      <c r="E38" s="28">
        <v>50</v>
      </c>
      <c r="F38" s="26">
        <v>38.199999928474398</v>
      </c>
      <c r="H38" s="27"/>
      <c r="I38" s="27"/>
      <c r="J38" s="27"/>
      <c r="K38" s="27"/>
      <c r="L38" s="6"/>
      <c r="M38" s="6"/>
    </row>
    <row r="39" spans="1:13">
      <c r="A39" s="5"/>
      <c r="B39" s="5"/>
      <c r="C39" s="5"/>
      <c r="D39" s="5"/>
      <c r="E39" s="5"/>
      <c r="F39" s="19"/>
      <c r="G39" s="5"/>
      <c r="H39" s="27"/>
      <c r="I39" s="27"/>
      <c r="J39" s="27"/>
      <c r="K39" s="27"/>
      <c r="L39" s="6"/>
      <c r="M39" s="6"/>
    </row>
    <row r="40" spans="1:13">
      <c r="A40" s="5"/>
      <c r="B40" s="5"/>
      <c r="C40" s="5"/>
      <c r="D40" s="5"/>
      <c r="E40" s="5"/>
      <c r="F40" s="19"/>
      <c r="G40" s="5"/>
      <c r="H40" s="27"/>
      <c r="I40" s="27"/>
      <c r="J40" s="27"/>
      <c r="K40" s="27"/>
      <c r="L40" s="6"/>
      <c r="M40" s="6"/>
    </row>
  </sheetData>
  <mergeCells count="18">
    <mergeCell ref="A1:M2"/>
    <mergeCell ref="A3:A4"/>
    <mergeCell ref="B3:B4"/>
    <mergeCell ref="C3:C4"/>
    <mergeCell ref="D3:D4"/>
    <mergeCell ref="E3:E4"/>
    <mergeCell ref="F3:F4"/>
    <mergeCell ref="G3:J3"/>
    <mergeCell ref="K3:K4"/>
    <mergeCell ref="A23:J23"/>
    <mergeCell ref="A26:J26"/>
    <mergeCell ref="A29:J29"/>
    <mergeCell ref="L3:L4"/>
    <mergeCell ref="M3:M4"/>
    <mergeCell ref="A5:J5"/>
    <mergeCell ref="A8:J8"/>
    <mergeCell ref="A12:J12"/>
    <mergeCell ref="A17:J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WRPF ПЛ без экипировки</vt:lpstr>
      <vt:lpstr>WRPF Жим лежа без экип</vt:lpstr>
      <vt:lpstr>WRPF Тяга без экипировки</vt:lpstr>
      <vt:lpstr>WRPF Строгий подъём на бицепс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Tomchin</dc:creator>
  <cp:lastModifiedBy>Microsoft Office User</cp:lastModifiedBy>
  <cp:lastPrinted>2015-07-16T19:10:53Z</cp:lastPrinted>
  <dcterms:created xsi:type="dcterms:W3CDTF">2002-06-16T13:36:44Z</dcterms:created>
  <dcterms:modified xsi:type="dcterms:W3CDTF">2026-02-24T12:25:12Z</dcterms:modified>
</cp:coreProperties>
</file>