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534FF1A2-EBB2-8348-82A7-9EA02FA66A16}" xr6:coauthVersionLast="45" xr6:coauthVersionMax="45" xr10:uidLastSave="{00000000-0000-0000-0000-000000000000}"/>
  <bookViews>
    <workbookView xWindow="480" yWindow="460" windowWidth="28280" windowHeight="16100" activeTab="2" xr2:uid="{00000000-000D-0000-FFFF-FFFF00000000}"/>
  </bookViews>
  <sheets>
    <sheet name="WRPF PRO ПЛ без экипировки" sheetId="54" r:id="rId1"/>
    <sheet name="WRPF PRO Жим лежа без экип" sheetId="55" r:id="rId2"/>
    <sheet name="WRPF PRO Тяга без экипировки" sheetId="56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4" i="56" l="1"/>
  <c r="K34" i="56"/>
  <c r="L33" i="56"/>
  <c r="K33" i="56"/>
  <c r="L30" i="56"/>
  <c r="K30" i="56"/>
  <c r="L29" i="56"/>
  <c r="K29" i="56"/>
  <c r="L28" i="56"/>
  <c r="K28" i="56"/>
  <c r="L27" i="56"/>
  <c r="K27" i="56"/>
  <c r="L24" i="56"/>
  <c r="K24" i="56"/>
  <c r="L23" i="56"/>
  <c r="K23" i="56"/>
  <c r="L22" i="56"/>
  <c r="K22" i="56"/>
  <c r="L19" i="56"/>
  <c r="K19" i="56"/>
  <c r="L18" i="56"/>
  <c r="K18" i="56"/>
  <c r="L15" i="56"/>
  <c r="K15" i="56"/>
  <c r="L14" i="56"/>
  <c r="K14" i="56"/>
  <c r="L13" i="56"/>
  <c r="K13" i="56"/>
  <c r="L10" i="56"/>
  <c r="K10" i="56"/>
  <c r="L9" i="56"/>
  <c r="K9" i="56"/>
  <c r="L6" i="56"/>
  <c r="K6" i="56"/>
  <c r="L32" i="55"/>
  <c r="K32" i="55"/>
  <c r="L31" i="55"/>
  <c r="K31" i="55"/>
  <c r="L28" i="55"/>
  <c r="K28" i="55"/>
  <c r="L25" i="55"/>
  <c r="K25" i="55"/>
  <c r="L24" i="55"/>
  <c r="K24" i="55"/>
  <c r="L23" i="55"/>
  <c r="K23" i="55"/>
  <c r="L20" i="55"/>
  <c r="K20" i="55"/>
  <c r="L19" i="55"/>
  <c r="K19" i="55"/>
  <c r="L16" i="55"/>
  <c r="K16" i="55"/>
  <c r="L13" i="55"/>
  <c r="K13" i="55"/>
  <c r="L12" i="55"/>
  <c r="K12" i="55"/>
  <c r="L9" i="55"/>
  <c r="K9" i="55"/>
  <c r="L6" i="55"/>
  <c r="K6" i="55"/>
  <c r="T28" i="54"/>
  <c r="S28" i="54"/>
  <c r="T25" i="54"/>
  <c r="S25" i="54"/>
  <c r="T24" i="54"/>
  <c r="S24" i="54"/>
  <c r="T21" i="54"/>
  <c r="S21" i="54"/>
  <c r="T20" i="54"/>
  <c r="S20" i="54"/>
  <c r="T19" i="54"/>
  <c r="S19" i="54"/>
  <c r="T18" i="54"/>
  <c r="S18" i="54"/>
  <c r="T15" i="54"/>
  <c r="S15" i="54"/>
  <c r="T12" i="54"/>
  <c r="T11" i="54"/>
  <c r="S11" i="54"/>
  <c r="T8" i="54"/>
  <c r="S8" i="54"/>
  <c r="T7" i="54"/>
  <c r="S7" i="54"/>
  <c r="T6" i="54"/>
  <c r="S6" i="54"/>
</calcChain>
</file>

<file path=xl/sharedStrings.xml><?xml version="1.0" encoding="utf-8"?>
<sst xmlns="http://schemas.openxmlformats.org/spreadsheetml/2006/main" count="635" uniqueCount="284">
  <si>
    <t>ФИО</t>
  </si>
  <si>
    <t>Сумма</t>
  </si>
  <si>
    <t>Тренер</t>
  </si>
  <si>
    <t>Очки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</si>
  <si>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</si>
  <si>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</si>
  <si>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</si>
  <si>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</si>
  <si>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</si>
  <si>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56</t>
  </si>
  <si>
    <t>205,0</t>
  </si>
  <si>
    <t>215,0</t>
  </si>
  <si>
    <t>225,0</t>
  </si>
  <si>
    <t>190,0</t>
  </si>
  <si>
    <t>200,0</t>
  </si>
  <si>
    <t>210,0</t>
  </si>
  <si>
    <t xml:space="preserve">Суслов Н. </t>
  </si>
  <si>
    <t>ВЕСОВАЯ КАТЕГОРИЯ   75</t>
  </si>
  <si>
    <t>160,0</t>
  </si>
  <si>
    <t>180,0</t>
  </si>
  <si>
    <t>ВЕСОВАЯ КАТЕГОРИЯ   82.5</t>
  </si>
  <si>
    <t>82,40</t>
  </si>
  <si>
    <t xml:space="preserve">RUS/Астрахань </t>
  </si>
  <si>
    <t>230,0</t>
  </si>
  <si>
    <t>250,0</t>
  </si>
  <si>
    <t>260,0</t>
  </si>
  <si>
    <t xml:space="preserve">UKR/Киев </t>
  </si>
  <si>
    <t>240,0</t>
  </si>
  <si>
    <t>170,0</t>
  </si>
  <si>
    <t xml:space="preserve">BLR/Минск </t>
  </si>
  <si>
    <t>272,5</t>
  </si>
  <si>
    <t>280,0</t>
  </si>
  <si>
    <t>175,0</t>
  </si>
  <si>
    <t>185,0</t>
  </si>
  <si>
    <t>275,0</t>
  </si>
  <si>
    <t>285,0</t>
  </si>
  <si>
    <t>82,50</t>
  </si>
  <si>
    <t>270,0</t>
  </si>
  <si>
    <t>172,5</t>
  </si>
  <si>
    <t>265,0</t>
  </si>
  <si>
    <t xml:space="preserve"> </t>
  </si>
  <si>
    <t xml:space="preserve">RUS/Санкт-Петербург </t>
  </si>
  <si>
    <t xml:space="preserve">RUS/Хабаровск </t>
  </si>
  <si>
    <t>ВЕСОВАЯ КАТЕГОРИЯ   90</t>
  </si>
  <si>
    <t>167,5</t>
  </si>
  <si>
    <t>90,00</t>
  </si>
  <si>
    <t>192,5</t>
  </si>
  <si>
    <t>282,5</t>
  </si>
  <si>
    <t>165,0</t>
  </si>
  <si>
    <t>305,0</t>
  </si>
  <si>
    <t>320,0</t>
  </si>
  <si>
    <t>ВЕСОВАЯ КАТЕГОРИЯ   100</t>
  </si>
  <si>
    <t>300,0</t>
  </si>
  <si>
    <t>315,0</t>
  </si>
  <si>
    <t>207,5</t>
  </si>
  <si>
    <t>330,0</t>
  </si>
  <si>
    <t>340,0</t>
  </si>
  <si>
    <t>317,5</t>
  </si>
  <si>
    <t>290,0</t>
  </si>
  <si>
    <t>310,0</t>
  </si>
  <si>
    <t xml:space="preserve">RUS/Москва </t>
  </si>
  <si>
    <t>ВЕСОВАЯ КАТЕГОРИЯ   110</t>
  </si>
  <si>
    <t>350,0</t>
  </si>
  <si>
    <t>370,0</t>
  </si>
  <si>
    <t xml:space="preserve">RUS/Пермь </t>
  </si>
  <si>
    <t>237,5</t>
  </si>
  <si>
    <t>ВЕСОВАЯ КАТЕГОРИЯ   125</t>
  </si>
  <si>
    <t>195,0</t>
  </si>
  <si>
    <t xml:space="preserve">RUS/Челябинск </t>
  </si>
  <si>
    <t>295,0</t>
  </si>
  <si>
    <t>ВЕСОВАЯ КАТЕГОРИЯ   140</t>
  </si>
  <si>
    <t>360,0</t>
  </si>
  <si>
    <t>325,0</t>
  </si>
  <si>
    <t>ВЕСОВАЯ КАТЕГОРИЯ   140+</t>
  </si>
  <si>
    <t xml:space="preserve">RUS/Баксан 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</si>
  <si>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</si>
  <si>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</si>
  <si>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</si>
  <si>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</si>
  <si>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</si>
  <si>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</si>
  <si>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</si>
  <si>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82.5</t>
  </si>
  <si>
    <t>405,0</t>
  </si>
  <si>
    <t xml:space="preserve">Мужчины </t>
  </si>
  <si>
    <t>90</t>
  </si>
  <si>
    <t>110</t>
  </si>
  <si>
    <t>100</t>
  </si>
  <si>
    <t>1</t>
  </si>
  <si>
    <t/>
  </si>
  <si>
    <t>2</t>
  </si>
  <si>
    <t>-</t>
  </si>
  <si>
    <t>3</t>
  </si>
  <si>
    <t>4</t>
  </si>
  <si>
    <t xml:space="preserve">RUS/Волгоград </t>
  </si>
  <si>
    <t>ВЕСОВАЯ КАТЕГОРИЯ   60</t>
  </si>
  <si>
    <t>60,00</t>
  </si>
  <si>
    <t>74,40</t>
  </si>
  <si>
    <t>74,00</t>
  </si>
  <si>
    <t>287,5</t>
  </si>
  <si>
    <t>Открытая (12.03.1987)/33</t>
  </si>
  <si>
    <t>89,10</t>
  </si>
  <si>
    <t xml:space="preserve">RUS/Ульяновск </t>
  </si>
  <si>
    <t>242,5</t>
  </si>
  <si>
    <t>232,5</t>
  </si>
  <si>
    <t>345,0</t>
  </si>
  <si>
    <t>60</t>
  </si>
  <si>
    <t>415,0</t>
  </si>
  <si>
    <t>56</t>
  </si>
  <si>
    <t>335,0</t>
  </si>
  <si>
    <t xml:space="preserve">RUS/Иркутск </t>
  </si>
  <si>
    <t>74,50</t>
  </si>
  <si>
    <t>81,80</t>
  </si>
  <si>
    <t xml:space="preserve">RUS/Дербент </t>
  </si>
  <si>
    <t>82,30</t>
  </si>
  <si>
    <t>227,5</t>
  </si>
  <si>
    <t>222,5</t>
  </si>
  <si>
    <t xml:space="preserve">RUS/Брянск </t>
  </si>
  <si>
    <t>322,5</t>
  </si>
  <si>
    <t xml:space="preserve">RUS/Пенза </t>
  </si>
  <si>
    <t>217,5</t>
  </si>
  <si>
    <t>123,10</t>
  </si>
  <si>
    <t>118,40</t>
  </si>
  <si>
    <t xml:space="preserve">RUS/Тейково </t>
  </si>
  <si>
    <t xml:space="preserve">Белкин Ю. </t>
  </si>
  <si>
    <t>Открытая (10.10.1991)/29</t>
  </si>
  <si>
    <t>262,5</t>
  </si>
  <si>
    <t xml:space="preserve">Смирнов Д. </t>
  </si>
  <si>
    <t>87,50</t>
  </si>
  <si>
    <t>99,10</t>
  </si>
  <si>
    <t>380,0</t>
  </si>
  <si>
    <t>332,5</t>
  </si>
  <si>
    <t>392,5</t>
  </si>
  <si>
    <t xml:space="preserve">Козырев О. </t>
  </si>
  <si>
    <t xml:space="preserve">RUS/Воронеж </t>
  </si>
  <si>
    <t xml:space="preserve">RUS/Краснодар </t>
  </si>
  <si>
    <t>93,40</t>
  </si>
  <si>
    <t xml:space="preserve">RUS/Талдом </t>
  </si>
  <si>
    <t xml:space="preserve">Результат </t>
  </si>
  <si>
    <t>Результат</t>
  </si>
  <si>
    <t xml:space="preserve">RUS/Ставрополь </t>
  </si>
  <si>
    <t>Куимов Денис</t>
  </si>
  <si>
    <t xml:space="preserve">RUS/Крымск </t>
  </si>
  <si>
    <t xml:space="preserve">Мехтиев Р. </t>
  </si>
  <si>
    <t>Арутюнов Тигран</t>
  </si>
  <si>
    <t>Открытая (02.07.1993)/27</t>
  </si>
  <si>
    <t>95,70</t>
  </si>
  <si>
    <t>116,70</t>
  </si>
  <si>
    <t xml:space="preserve">RUS/Нижний Новгород </t>
  </si>
  <si>
    <t>365,0</t>
  </si>
  <si>
    <t>375,0</t>
  </si>
  <si>
    <t>385,0</t>
  </si>
  <si>
    <t>342,5</t>
  </si>
  <si>
    <t>390,0</t>
  </si>
  <si>
    <t>86,60</t>
  </si>
  <si>
    <t>Илюткин Александр</t>
  </si>
  <si>
    <t>Открытая (03.02.1993)/27</t>
  </si>
  <si>
    <t xml:space="preserve">RUS/Таганрог </t>
  </si>
  <si>
    <t xml:space="preserve">RUS/Курск </t>
  </si>
  <si>
    <t>Палоян Вартан</t>
  </si>
  <si>
    <t>Открытая (11.06.1989)/31</t>
  </si>
  <si>
    <t xml:space="preserve">UKR/Донецк </t>
  </si>
  <si>
    <t>96,40</t>
  </si>
  <si>
    <t>105,90</t>
  </si>
  <si>
    <t>Открытая (12.06.1984)/36</t>
  </si>
  <si>
    <t>109,70</t>
  </si>
  <si>
    <t>Насонов Дмитрий</t>
  </si>
  <si>
    <t xml:space="preserve">RUS/Лиски </t>
  </si>
  <si>
    <t xml:space="preserve">Нидилько И. </t>
  </si>
  <si>
    <t>Гасанов Турал</t>
  </si>
  <si>
    <t xml:space="preserve">Крылов А. </t>
  </si>
  <si>
    <t>Шалоха Аркадий</t>
  </si>
  <si>
    <t>Нурутдинов Максим</t>
  </si>
  <si>
    <t>Шихгасанов Рамазан</t>
  </si>
  <si>
    <t>Долгов Эдуард</t>
  </si>
  <si>
    <t>Ахлестин Сергей</t>
  </si>
  <si>
    <t>372,5</t>
  </si>
  <si>
    <t>382,5</t>
  </si>
  <si>
    <t xml:space="preserve">Андреев В. </t>
  </si>
  <si>
    <t>Мусиенко Егор</t>
  </si>
  <si>
    <t>109,90</t>
  </si>
  <si>
    <t>Разудалов Сергей</t>
  </si>
  <si>
    <t>Улащик Андрей</t>
  </si>
  <si>
    <t>101,00</t>
  </si>
  <si>
    <t>357,5</t>
  </si>
  <si>
    <t xml:space="preserve">Селезнёв А. </t>
  </si>
  <si>
    <t>Марченко Владимир</t>
  </si>
  <si>
    <t>124,20</t>
  </si>
  <si>
    <t xml:space="preserve">Длужневский С. </t>
  </si>
  <si>
    <t>Бебенин Григорий</t>
  </si>
  <si>
    <t>Луговой Александр</t>
  </si>
  <si>
    <t>138,60</t>
  </si>
  <si>
    <t xml:space="preserve">RUS/Тольятти </t>
  </si>
  <si>
    <t>395,0</t>
  </si>
  <si>
    <t>910,0</t>
  </si>
  <si>
    <t>610,5190</t>
  </si>
  <si>
    <t>977,5</t>
  </si>
  <si>
    <t>575,7475</t>
  </si>
  <si>
    <t>942,5</t>
  </si>
  <si>
    <t>575,6790</t>
  </si>
  <si>
    <t>Белоусов Роман</t>
  </si>
  <si>
    <t>53,60</t>
  </si>
  <si>
    <t xml:space="preserve">RUS/Россошь </t>
  </si>
  <si>
    <t xml:space="preserve">Лукьянов А. </t>
  </si>
  <si>
    <t>Милостной Станисав</t>
  </si>
  <si>
    <t>Сычев Сергей</t>
  </si>
  <si>
    <t>75,40</t>
  </si>
  <si>
    <t>Сапожонков Андрей</t>
  </si>
  <si>
    <t>277,0</t>
  </si>
  <si>
    <t>Филимонов Олег</t>
  </si>
  <si>
    <t>95,60</t>
  </si>
  <si>
    <t>Дьяконов Дмитрий</t>
  </si>
  <si>
    <t>110,70</t>
  </si>
  <si>
    <t>Лисютин Максим</t>
  </si>
  <si>
    <t>Маркелов Алексей</t>
  </si>
  <si>
    <t>Колохин Павел</t>
  </si>
  <si>
    <t>139,40</t>
  </si>
  <si>
    <t xml:space="preserve">RUS/Судогда </t>
  </si>
  <si>
    <t>277,5</t>
  </si>
  <si>
    <t>Климов Павел</t>
  </si>
  <si>
    <t>146,80</t>
  </si>
  <si>
    <t xml:space="preserve">Сарычев К. </t>
  </si>
  <si>
    <t>Кушхов Асланбек</t>
  </si>
  <si>
    <t>145,30</t>
  </si>
  <si>
    <t xml:space="preserve">RUS/Нарткала </t>
  </si>
  <si>
    <t xml:space="preserve">Челабко В. </t>
  </si>
  <si>
    <t>176,8368</t>
  </si>
  <si>
    <t>167,4810</t>
  </si>
  <si>
    <t>166,4250</t>
  </si>
  <si>
    <t>Чурсанов Максим</t>
  </si>
  <si>
    <t>Пономарев Иван</t>
  </si>
  <si>
    <t>Ступников Роман</t>
  </si>
  <si>
    <t>Бабин Владимир</t>
  </si>
  <si>
    <t xml:space="preserve">Поздеев К. </t>
  </si>
  <si>
    <t>Гукетлов Марат</t>
  </si>
  <si>
    <t>Кравченко Евгений</t>
  </si>
  <si>
    <t>96,50</t>
  </si>
  <si>
    <t>Тимофеев Дмитрий</t>
  </si>
  <si>
    <t>Ким Михаил</t>
  </si>
  <si>
    <t>100,40</t>
  </si>
  <si>
    <t>Одегов Сергей</t>
  </si>
  <si>
    <t>125,70</t>
  </si>
  <si>
    <t>271,7145</t>
  </si>
  <si>
    <t>244,3125</t>
  </si>
  <si>
    <t>234,5475</t>
  </si>
  <si>
    <t>Весовая категория</t>
  </si>
  <si>
    <t>Чемпионат мира среди профессионалов
WRPF PRO Пауэрлифтинг без экипировки
Москва, 17-20 декабря 2020 года</t>
  </si>
  <si>
    <t>Чемпионат мира среди профессионалов
WRPF PRO Жим лежа без экипировки
Москва, 17-20 декабря 2020 года</t>
  </si>
  <si>
    <t>Чемпионат мира среди профессионалов
WRPF PRO Становая тяга без экипировки
Москва, 17-20 декабря 2020 года</t>
  </si>
  <si>
    <t>Открытая (13.02.1992)/28</t>
  </si>
  <si>
    <t>Открытая (05.12.1991)/29</t>
  </si>
  <si>
    <t>Открытая (28.02.1983)/37</t>
  </si>
  <si>
    <t>Открытая (28.07.1982)/38</t>
  </si>
  <si>
    <t>Открытая (23.02.1995)/25</t>
  </si>
  <si>
    <t>Открытая (27.09.1987)/33</t>
  </si>
  <si>
    <t>Открытая (15.09.1989)/31</t>
  </si>
  <si>
    <t>Открытая (15.06.1993)/27</t>
  </si>
  <si>
    <t>Открытая (11.06.1990)/30</t>
  </si>
  <si>
    <t>Открытая (20.07.1983)/37</t>
  </si>
  <si>
    <t>Открытая (19.10.1984)/36</t>
  </si>
  <si>
    <t>Открытая (02.04.1993)/27</t>
  </si>
  <si>
    <t>Открытая (28.10.1995)/25</t>
  </si>
  <si>
    <t>Открытая (19.10.1991)/29</t>
  </si>
  <si>
    <t>Открытая (19.01.1978)/42</t>
  </si>
  <si>
    <t>Открытая (01.12.1988)/32</t>
  </si>
  <si>
    <t>Открытая (26.06.1987)/33</t>
  </si>
  <si>
    <t>Открытая (07.07.1988)/32</t>
  </si>
  <si>
    <t>Открытая (24.04.1985)/35</t>
  </si>
  <si>
    <t>Открытая (02.07.1984)/36</t>
  </si>
  <si>
    <t>Открытая (27.03.1991)/29</t>
  </si>
  <si>
    <t>Открытая (16.05.1984)/36</t>
  </si>
  <si>
    <t>Открытая (18.02.1997)/23</t>
  </si>
  <si>
    <t>Открытая (30.06.1988)/32</t>
  </si>
  <si>
    <t>Открытая (21.01.1988)/32</t>
  </si>
  <si>
    <t>Открытая (09.08.1992)/28</t>
  </si>
  <si>
    <t>Открытая (03.11.1990)/30</t>
  </si>
  <si>
    <t>Открытая (03.11.1986)/34</t>
  </si>
  <si>
    <t>Открытая (21.02.1987)/33</t>
  </si>
  <si>
    <t>Открытая (13.11.1980)/40</t>
  </si>
  <si>
    <t>Открытая (02.10.1976)/44</t>
  </si>
  <si>
    <t>№</t>
  </si>
  <si>
    <t xml:space="preserve">
Дата рождения/Возраст</t>
  </si>
  <si>
    <t>Возрастная группа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</si>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</sst>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9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8" width="5.5" style="6" customWidth="1"/>
    <col min="19" max="19" width="7.83203125" style="28" bestFit="1" customWidth="1"/>
    <col min="20" max="20" width="8.5" style="6" bestFit="1" customWidth="1"/>
    <col min="21" max="21" width="23" style="5" customWidth="1"/>
    <col min="22" max="16384" width="9.1640625" style="3"/>
  </cols>
  <sheetData>
    <row r="1" spans="1:21" s="2" customFormat="1" ht="29" customHeight="1">
      <c r="A1" s="47" t="s">
        <v>246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280</v>
      </c>
      <c r="B3" s="61" t="s">
        <v>0</v>
      </c>
      <c r="C3" s="57" t="s">
        <v>281</v>
      </c>
      <c r="D3" s="57" t="s">
        <v>4</v>
      </c>
      <c r="E3" s="41" t="s">
        <v>282</v>
      </c>
      <c r="F3" s="41" t="s">
        <v>5</v>
      </c>
      <c r="G3" s="41" t="s">
        <v>6</v>
      </c>
      <c r="H3" s="41"/>
      <c r="I3" s="41"/>
      <c r="J3" s="41"/>
      <c r="K3" s="41" t="s">
        <v>7</v>
      </c>
      <c r="L3" s="41"/>
      <c r="M3" s="41"/>
      <c r="N3" s="41"/>
      <c r="O3" s="41" t="s">
        <v>8</v>
      </c>
      <c r="P3" s="41"/>
      <c r="Q3" s="41"/>
      <c r="R3" s="41"/>
      <c r="S3" s="59" t="s">
        <v>1</v>
      </c>
      <c r="T3" s="41" t="s">
        <v>3</v>
      </c>
      <c r="U3" s="43" t="s">
        <v>2</v>
      </c>
    </row>
    <row r="4" spans="1:21" s="1" customFormat="1" ht="21" customHeight="1" thickBot="1">
      <c r="A4" s="56"/>
      <c r="B4" s="62"/>
      <c r="C4" s="42"/>
      <c r="D4" s="42"/>
      <c r="E4" s="42"/>
      <c r="F4" s="42"/>
      <c r="G4" s="4">
        <v>1</v>
      </c>
      <c r="H4" s="4">
        <v>2</v>
      </c>
      <c r="I4" s="4">
        <v>3</v>
      </c>
      <c r="J4" s="4" t="s">
        <v>93</v>
      </c>
      <c r="K4" s="4">
        <v>1</v>
      </c>
      <c r="L4" s="4">
        <v>2</v>
      </c>
      <c r="M4" s="4">
        <v>3</v>
      </c>
      <c r="N4" s="4" t="s">
        <v>93</v>
      </c>
      <c r="O4" s="4">
        <v>1</v>
      </c>
      <c r="P4" s="4">
        <v>2</v>
      </c>
      <c r="Q4" s="4">
        <v>3</v>
      </c>
      <c r="R4" s="4" t="s">
        <v>93</v>
      </c>
      <c r="S4" s="60"/>
      <c r="T4" s="42"/>
      <c r="U4" s="44"/>
    </row>
    <row r="5" spans="1:21" ht="16">
      <c r="A5" s="45" t="s">
        <v>20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10" t="s">
        <v>88</v>
      </c>
      <c r="B6" s="9" t="s">
        <v>166</v>
      </c>
      <c r="C6" s="9" t="s">
        <v>249</v>
      </c>
      <c r="D6" s="9" t="s">
        <v>114</v>
      </c>
      <c r="E6" s="9" t="s">
        <v>283</v>
      </c>
      <c r="F6" s="9" t="s">
        <v>167</v>
      </c>
      <c r="G6" s="23" t="s">
        <v>59</v>
      </c>
      <c r="H6" s="22" t="s">
        <v>59</v>
      </c>
      <c r="I6" s="22" t="s">
        <v>72</v>
      </c>
      <c r="K6" s="22" t="s">
        <v>28</v>
      </c>
      <c r="L6" s="22" t="s">
        <v>19</v>
      </c>
      <c r="M6" s="23" t="s">
        <v>33</v>
      </c>
      <c r="N6" s="10"/>
      <c r="O6" s="22" t="s">
        <v>130</v>
      </c>
      <c r="P6" s="22" t="s">
        <v>83</v>
      </c>
      <c r="Q6" s="23" t="s">
        <v>107</v>
      </c>
      <c r="R6" s="10"/>
      <c r="S6" s="29" t="str">
        <f>"910,0"</f>
        <v>910,0</v>
      </c>
      <c r="T6" s="10" t="str">
        <f>"610,5190"</f>
        <v>610,5190</v>
      </c>
      <c r="U6" s="9" t="s">
        <v>168</v>
      </c>
    </row>
    <row r="7" spans="1:21">
      <c r="A7" s="12" t="s">
        <v>90</v>
      </c>
      <c r="B7" s="11" t="s">
        <v>169</v>
      </c>
      <c r="C7" s="11" t="s">
        <v>250</v>
      </c>
      <c r="D7" s="11" t="s">
        <v>21</v>
      </c>
      <c r="E7" s="11" t="s">
        <v>283</v>
      </c>
      <c r="F7" s="11" t="s">
        <v>135</v>
      </c>
      <c r="G7" s="24" t="s">
        <v>35</v>
      </c>
      <c r="H7" s="24" t="s">
        <v>52</v>
      </c>
      <c r="I7" s="12"/>
      <c r="J7" s="12"/>
      <c r="K7" s="24" t="s">
        <v>19</v>
      </c>
      <c r="L7" s="24" t="s">
        <v>13</v>
      </c>
      <c r="M7" s="24" t="s">
        <v>14</v>
      </c>
      <c r="O7" s="24" t="s">
        <v>59</v>
      </c>
      <c r="P7" s="24" t="s">
        <v>55</v>
      </c>
      <c r="Q7" s="24" t="s">
        <v>56</v>
      </c>
      <c r="R7" s="25"/>
      <c r="S7" s="31" t="str">
        <f>"840,0"</f>
        <v>840,0</v>
      </c>
      <c r="T7" s="12" t="str">
        <f>"563,1360"</f>
        <v>563,1360</v>
      </c>
      <c r="U7" s="11" t="s">
        <v>170</v>
      </c>
    </row>
    <row r="8" spans="1:21">
      <c r="A8" s="14" t="s">
        <v>92</v>
      </c>
      <c r="B8" s="13" t="s">
        <v>171</v>
      </c>
      <c r="C8" s="13" t="s">
        <v>251</v>
      </c>
      <c r="D8" s="13" t="s">
        <v>21</v>
      </c>
      <c r="E8" s="13" t="s">
        <v>283</v>
      </c>
      <c r="F8" s="13" t="s">
        <v>26</v>
      </c>
      <c r="G8" s="27" t="s">
        <v>50</v>
      </c>
      <c r="H8" s="26" t="s">
        <v>72</v>
      </c>
      <c r="I8" s="26" t="s">
        <v>131</v>
      </c>
      <c r="J8" s="14"/>
      <c r="K8" s="26" t="s">
        <v>18</v>
      </c>
      <c r="L8" s="26" t="s">
        <v>44</v>
      </c>
      <c r="M8" s="26" t="s">
        <v>38</v>
      </c>
      <c r="N8" s="27"/>
      <c r="O8" s="26" t="s">
        <v>31</v>
      </c>
      <c r="P8" s="26" t="s">
        <v>69</v>
      </c>
      <c r="Q8" s="27" t="s">
        <v>49</v>
      </c>
      <c r="R8" s="27"/>
      <c r="S8" s="30" t="str">
        <f>"800,0"</f>
        <v>800,0</v>
      </c>
      <c r="T8" s="14" t="str">
        <f>"536,3200"</f>
        <v>536,3200</v>
      </c>
      <c r="U8" s="13"/>
    </row>
    <row r="9" spans="1:21">
      <c r="B9" s="5" t="s">
        <v>89</v>
      </c>
    </row>
    <row r="10" spans="1:21" ht="16">
      <c r="A10" s="58" t="s">
        <v>43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21">
      <c r="A11" s="10" t="s">
        <v>88</v>
      </c>
      <c r="B11" s="9" t="s">
        <v>172</v>
      </c>
      <c r="C11" s="9" t="s">
        <v>252</v>
      </c>
      <c r="D11" s="9" t="s">
        <v>128</v>
      </c>
      <c r="E11" s="9" t="s">
        <v>283</v>
      </c>
      <c r="F11" s="9" t="s">
        <v>110</v>
      </c>
      <c r="G11" s="22" t="s">
        <v>55</v>
      </c>
      <c r="H11" s="22" t="s">
        <v>56</v>
      </c>
      <c r="I11" s="22" t="s">
        <v>62</v>
      </c>
      <c r="K11" s="22" t="s">
        <v>28</v>
      </c>
      <c r="L11" s="22" t="s">
        <v>19</v>
      </c>
      <c r="M11" s="22" t="s">
        <v>33</v>
      </c>
      <c r="N11" s="23"/>
      <c r="O11" s="22" t="s">
        <v>52</v>
      </c>
      <c r="P11" s="22" t="s">
        <v>53</v>
      </c>
      <c r="Q11" s="22" t="s">
        <v>118</v>
      </c>
      <c r="R11" s="23"/>
      <c r="S11" s="29" t="str">
        <f>"857,5"</f>
        <v>857,5</v>
      </c>
      <c r="T11" s="10" t="str">
        <f>"555,5742"</f>
        <v>555,5742</v>
      </c>
      <c r="U11" s="9"/>
    </row>
    <row r="12" spans="1:21">
      <c r="A12" s="14" t="s">
        <v>91</v>
      </c>
      <c r="B12" s="13" t="s">
        <v>173</v>
      </c>
      <c r="C12" s="13" t="s">
        <v>253</v>
      </c>
      <c r="D12" s="13" t="s">
        <v>45</v>
      </c>
      <c r="E12" s="13" t="s">
        <v>283</v>
      </c>
      <c r="F12" s="13" t="s">
        <v>113</v>
      </c>
      <c r="G12" s="27" t="s">
        <v>50</v>
      </c>
      <c r="H12" s="27" t="s">
        <v>50</v>
      </c>
      <c r="I12" s="27" t="s">
        <v>50</v>
      </c>
      <c r="J12" s="27"/>
      <c r="K12" s="27"/>
      <c r="L12" s="14"/>
      <c r="M12" s="14"/>
      <c r="N12" s="14"/>
      <c r="O12" s="14"/>
      <c r="P12" s="14"/>
      <c r="Q12" s="14"/>
      <c r="R12" s="14"/>
      <c r="S12" s="30">
        <v>0</v>
      </c>
      <c r="T12" s="14" t="str">
        <f>"0,0000"</f>
        <v>0,0000</v>
      </c>
      <c r="U12" s="13" t="s">
        <v>127</v>
      </c>
    </row>
    <row r="13" spans="1:21">
      <c r="B13" s="5" t="s">
        <v>89</v>
      </c>
    </row>
    <row r="14" spans="1:21" ht="16">
      <c r="A14" s="58" t="s">
        <v>51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21">
      <c r="A15" s="8" t="s">
        <v>88</v>
      </c>
      <c r="B15" s="7" t="s">
        <v>174</v>
      </c>
      <c r="C15" s="7" t="s">
        <v>254</v>
      </c>
      <c r="D15" s="7" t="s">
        <v>129</v>
      </c>
      <c r="E15" s="7" t="s">
        <v>283</v>
      </c>
      <c r="F15" s="7" t="s">
        <v>161</v>
      </c>
      <c r="G15" s="21" t="s">
        <v>56</v>
      </c>
      <c r="H15" s="20" t="s">
        <v>56</v>
      </c>
      <c r="I15" s="21" t="s">
        <v>71</v>
      </c>
      <c r="J15" s="8"/>
      <c r="K15" s="20" t="s">
        <v>11</v>
      </c>
      <c r="L15" s="20" t="s">
        <v>116</v>
      </c>
      <c r="M15" s="20" t="s">
        <v>115</v>
      </c>
      <c r="N15" s="21"/>
      <c r="O15" s="20" t="s">
        <v>56</v>
      </c>
      <c r="P15" s="20" t="s">
        <v>71</v>
      </c>
      <c r="Q15" s="20" t="s">
        <v>150</v>
      </c>
      <c r="R15" s="8"/>
      <c r="S15" s="32" t="str">
        <f>"942,5"</f>
        <v>942,5</v>
      </c>
      <c r="T15" s="8" t="str">
        <f>"575,6790"</f>
        <v>575,6790</v>
      </c>
      <c r="U15" s="7"/>
    </row>
    <row r="16" spans="1:21">
      <c r="B16" s="5" t="s">
        <v>89</v>
      </c>
    </row>
    <row r="17" spans="1:21" ht="16">
      <c r="A17" s="58" t="s">
        <v>61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1:21">
      <c r="A18" s="10" t="s">
        <v>88</v>
      </c>
      <c r="B18" s="9" t="s">
        <v>175</v>
      </c>
      <c r="C18" s="9" t="s">
        <v>255</v>
      </c>
      <c r="D18" s="9" t="s">
        <v>165</v>
      </c>
      <c r="E18" s="9" t="s">
        <v>283</v>
      </c>
      <c r="F18" s="9" t="s">
        <v>60</v>
      </c>
      <c r="G18" s="22" t="s">
        <v>62</v>
      </c>
      <c r="H18" s="22" t="s">
        <v>63</v>
      </c>
      <c r="I18" s="22" t="s">
        <v>130</v>
      </c>
      <c r="J18" s="23"/>
      <c r="K18" s="22" t="s">
        <v>14</v>
      </c>
      <c r="L18" s="22" t="s">
        <v>15</v>
      </c>
      <c r="M18" s="22" t="s">
        <v>11</v>
      </c>
      <c r="N18" s="10"/>
      <c r="O18" s="22" t="s">
        <v>71</v>
      </c>
      <c r="P18" s="22" t="s">
        <v>176</v>
      </c>
      <c r="Q18" s="22" t="s">
        <v>177</v>
      </c>
      <c r="R18" s="23"/>
      <c r="S18" s="29" t="str">
        <f>"977,5"</f>
        <v>977,5</v>
      </c>
      <c r="T18" s="10" t="str">
        <f>"575,7475"</f>
        <v>575,7475</v>
      </c>
      <c r="U18" s="9" t="s">
        <v>178</v>
      </c>
    </row>
    <row r="19" spans="1:21">
      <c r="A19" s="12" t="s">
        <v>90</v>
      </c>
      <c r="B19" s="11" t="s">
        <v>179</v>
      </c>
      <c r="C19" s="11" t="s">
        <v>256</v>
      </c>
      <c r="D19" s="11" t="s">
        <v>180</v>
      </c>
      <c r="E19" s="11" t="s">
        <v>283</v>
      </c>
      <c r="F19" s="11" t="s">
        <v>42</v>
      </c>
      <c r="G19" s="25" t="s">
        <v>153</v>
      </c>
      <c r="H19" s="25" t="s">
        <v>153</v>
      </c>
      <c r="I19" s="24" t="s">
        <v>153</v>
      </c>
      <c r="J19" s="12"/>
      <c r="K19" s="24" t="s">
        <v>15</v>
      </c>
      <c r="L19" s="24" t="s">
        <v>120</v>
      </c>
      <c r="M19" s="25" t="s">
        <v>12</v>
      </c>
      <c r="N19" s="25"/>
      <c r="O19" s="24" t="s">
        <v>63</v>
      </c>
      <c r="P19" s="25" t="s">
        <v>132</v>
      </c>
      <c r="Q19" s="25" t="s">
        <v>132</v>
      </c>
      <c r="R19" s="25"/>
      <c r="S19" s="31" t="str">
        <f>"977,5"</f>
        <v>977,5</v>
      </c>
      <c r="T19" s="12" t="str">
        <f>"575,4542"</f>
        <v>575,4542</v>
      </c>
      <c r="U19" s="11"/>
    </row>
    <row r="20" spans="1:21">
      <c r="A20" s="12" t="s">
        <v>92</v>
      </c>
      <c r="B20" s="11" t="s">
        <v>181</v>
      </c>
      <c r="C20" s="11" t="s">
        <v>257</v>
      </c>
      <c r="D20" s="11" t="s">
        <v>163</v>
      </c>
      <c r="E20" s="11" t="s">
        <v>283</v>
      </c>
      <c r="F20" s="11" t="s">
        <v>119</v>
      </c>
      <c r="G20" s="24" t="s">
        <v>59</v>
      </c>
      <c r="H20" s="24" t="s">
        <v>55</v>
      </c>
      <c r="I20" s="25" t="s">
        <v>56</v>
      </c>
      <c r="K20" s="24" t="s">
        <v>23</v>
      </c>
      <c r="L20" s="24" t="s">
        <v>27</v>
      </c>
      <c r="M20" s="25" t="s">
        <v>24</v>
      </c>
      <c r="N20" s="12"/>
      <c r="O20" s="24" t="s">
        <v>50</v>
      </c>
      <c r="P20" s="25" t="s">
        <v>55</v>
      </c>
      <c r="Q20" s="12"/>
      <c r="R20" s="12"/>
      <c r="S20" s="31" t="str">
        <f>"890,0"</f>
        <v>890,0</v>
      </c>
      <c r="T20" s="12" t="str">
        <f>"530,2620"</f>
        <v>530,2620</v>
      </c>
      <c r="U20" s="11"/>
    </row>
    <row r="21" spans="1:21">
      <c r="A21" s="14" t="s">
        <v>93</v>
      </c>
      <c r="B21" s="13" t="s">
        <v>182</v>
      </c>
      <c r="C21" s="13" t="s">
        <v>258</v>
      </c>
      <c r="D21" s="13" t="s">
        <v>183</v>
      </c>
      <c r="E21" s="13" t="s">
        <v>283</v>
      </c>
      <c r="F21" s="13" t="s">
        <v>29</v>
      </c>
      <c r="G21" s="26" t="s">
        <v>52</v>
      </c>
      <c r="H21" s="27" t="s">
        <v>50</v>
      </c>
      <c r="I21" s="27" t="s">
        <v>50</v>
      </c>
      <c r="J21" s="27"/>
      <c r="K21" s="26" t="s">
        <v>13</v>
      </c>
      <c r="L21" s="27" t="s">
        <v>67</v>
      </c>
      <c r="M21" s="26" t="s">
        <v>67</v>
      </c>
      <c r="N21" s="14"/>
      <c r="O21" s="26" t="s">
        <v>55</v>
      </c>
      <c r="P21" s="26" t="s">
        <v>105</v>
      </c>
      <c r="Q21" s="27" t="s">
        <v>184</v>
      </c>
      <c r="R21" s="27"/>
      <c r="S21" s="30" t="str">
        <f>"840,0"</f>
        <v>840,0</v>
      </c>
      <c r="T21" s="14" t="str">
        <f>"509,2080"</f>
        <v>509,2080</v>
      </c>
      <c r="U21" s="13" t="s">
        <v>185</v>
      </c>
    </row>
    <row r="22" spans="1:21">
      <c r="B22" s="5" t="s">
        <v>89</v>
      </c>
    </row>
    <row r="23" spans="1:21" ht="16">
      <c r="A23" s="58" t="s">
        <v>66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1:21">
      <c r="A24" s="10" t="s">
        <v>88</v>
      </c>
      <c r="B24" s="9" t="s">
        <v>186</v>
      </c>
      <c r="C24" s="9" t="s">
        <v>259</v>
      </c>
      <c r="D24" s="9" t="s">
        <v>187</v>
      </c>
      <c r="E24" s="9" t="s">
        <v>283</v>
      </c>
      <c r="F24" s="9" t="s">
        <v>148</v>
      </c>
      <c r="G24" s="22" t="s">
        <v>56</v>
      </c>
      <c r="H24" s="22" t="s">
        <v>184</v>
      </c>
      <c r="I24" s="22" t="s">
        <v>149</v>
      </c>
      <c r="K24" s="22" t="s">
        <v>19</v>
      </c>
      <c r="L24" s="22" t="s">
        <v>46</v>
      </c>
      <c r="M24" s="23" t="s">
        <v>14</v>
      </c>
      <c r="N24" s="23"/>
      <c r="O24" s="22" t="s">
        <v>149</v>
      </c>
      <c r="P24" s="22" t="s">
        <v>150</v>
      </c>
      <c r="Q24" s="22" t="s">
        <v>151</v>
      </c>
      <c r="R24" s="23"/>
      <c r="S24" s="29" t="str">
        <f>"942,5"</f>
        <v>942,5</v>
      </c>
      <c r="T24" s="10" t="str">
        <f>"537,7905"</f>
        <v>537,7905</v>
      </c>
      <c r="U24" s="9" t="s">
        <v>188</v>
      </c>
    </row>
    <row r="25" spans="1:21">
      <c r="A25" s="14" t="s">
        <v>90</v>
      </c>
      <c r="B25" s="13" t="s">
        <v>189</v>
      </c>
      <c r="C25" s="13" t="s">
        <v>260</v>
      </c>
      <c r="D25" s="13" t="s">
        <v>121</v>
      </c>
      <c r="E25" s="13" t="s">
        <v>283</v>
      </c>
      <c r="F25" s="13" t="s">
        <v>94</v>
      </c>
      <c r="G25" s="26" t="s">
        <v>149</v>
      </c>
      <c r="H25" s="27" t="s">
        <v>130</v>
      </c>
      <c r="I25" s="26" t="s">
        <v>130</v>
      </c>
      <c r="K25" s="26" t="s">
        <v>11</v>
      </c>
      <c r="L25" s="26" t="s">
        <v>115</v>
      </c>
      <c r="M25" s="26" t="s">
        <v>23</v>
      </c>
      <c r="N25" s="14"/>
      <c r="O25" s="26" t="s">
        <v>52</v>
      </c>
      <c r="P25" s="26" t="s">
        <v>57</v>
      </c>
      <c r="Q25" s="26" t="s">
        <v>72</v>
      </c>
      <c r="R25" s="27"/>
      <c r="S25" s="30" t="str">
        <f>"935,0"</f>
        <v>935,0</v>
      </c>
      <c r="T25" s="14" t="str">
        <f>"534,5395"</f>
        <v>534,5395</v>
      </c>
      <c r="U25" s="13"/>
    </row>
    <row r="26" spans="1:21">
      <c r="B26" s="5" t="s">
        <v>89</v>
      </c>
    </row>
    <row r="27" spans="1:21" ht="16">
      <c r="A27" s="58" t="s">
        <v>70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21">
      <c r="A28" s="8" t="s">
        <v>88</v>
      </c>
      <c r="B28" s="7" t="s">
        <v>190</v>
      </c>
      <c r="C28" s="7" t="s">
        <v>261</v>
      </c>
      <c r="D28" s="7" t="s">
        <v>191</v>
      </c>
      <c r="E28" s="7" t="s">
        <v>283</v>
      </c>
      <c r="F28" s="7" t="s">
        <v>192</v>
      </c>
      <c r="G28" s="20" t="s">
        <v>71</v>
      </c>
      <c r="H28" s="20" t="s">
        <v>151</v>
      </c>
      <c r="I28" s="20" t="s">
        <v>193</v>
      </c>
      <c r="K28" s="20" t="s">
        <v>33</v>
      </c>
      <c r="L28" s="20" t="s">
        <v>67</v>
      </c>
      <c r="M28" s="20" t="s">
        <v>14</v>
      </c>
      <c r="O28" s="20" t="s">
        <v>62</v>
      </c>
      <c r="P28" s="20" t="s">
        <v>150</v>
      </c>
      <c r="Q28" s="20" t="s">
        <v>193</v>
      </c>
      <c r="R28" s="21"/>
      <c r="S28" s="32" t="str">
        <f>"990,0"</f>
        <v>990,0</v>
      </c>
      <c r="T28" s="8" t="str">
        <f>"554,1030"</f>
        <v>554,1030</v>
      </c>
      <c r="U28" s="7" t="s">
        <v>124</v>
      </c>
    </row>
    <row r="29" spans="1:21">
      <c r="B29" s="5" t="s">
        <v>89</v>
      </c>
    </row>
    <row r="30" spans="1:21">
      <c r="B30" s="5" t="s">
        <v>89</v>
      </c>
    </row>
    <row r="31" spans="1:21">
      <c r="B31" s="5" t="s">
        <v>89</v>
      </c>
    </row>
    <row r="32" spans="1:21" ht="18">
      <c r="B32" s="15" t="s">
        <v>75</v>
      </c>
      <c r="C32" s="15"/>
      <c r="F32" s="3"/>
    </row>
    <row r="33" spans="2:6" ht="16">
      <c r="B33" s="16" t="s">
        <v>84</v>
      </c>
      <c r="C33" s="16"/>
      <c r="F33" s="3"/>
    </row>
    <row r="34" spans="2:6" ht="14">
      <c r="B34" s="17"/>
      <c r="C34" s="18" t="s">
        <v>76</v>
      </c>
      <c r="F34" s="3"/>
    </row>
    <row r="35" spans="2:6" ht="14">
      <c r="B35" s="19" t="s">
        <v>77</v>
      </c>
      <c r="C35" s="19" t="s">
        <v>78</v>
      </c>
      <c r="D35" s="19" t="s">
        <v>79</v>
      </c>
      <c r="E35" s="19" t="s">
        <v>80</v>
      </c>
      <c r="F35" s="19" t="s">
        <v>81</v>
      </c>
    </row>
    <row r="36" spans="2:6">
      <c r="B36" s="5" t="s">
        <v>166</v>
      </c>
      <c r="C36" s="5" t="s">
        <v>76</v>
      </c>
      <c r="D36" s="6" t="s">
        <v>82</v>
      </c>
      <c r="E36" s="6" t="s">
        <v>194</v>
      </c>
      <c r="F36" s="6" t="s">
        <v>195</v>
      </c>
    </row>
    <row r="37" spans="2:6">
      <c r="B37" s="5" t="s">
        <v>175</v>
      </c>
      <c r="C37" s="5" t="s">
        <v>76</v>
      </c>
      <c r="D37" s="6" t="s">
        <v>86</v>
      </c>
      <c r="E37" s="6" t="s">
        <v>196</v>
      </c>
      <c r="F37" s="6" t="s">
        <v>197</v>
      </c>
    </row>
    <row r="38" spans="2:6">
      <c r="B38" s="5" t="s">
        <v>174</v>
      </c>
      <c r="C38" s="5" t="s">
        <v>76</v>
      </c>
      <c r="D38" s="6" t="s">
        <v>87</v>
      </c>
      <c r="E38" s="6" t="s">
        <v>198</v>
      </c>
      <c r="F38" s="6" t="s">
        <v>199</v>
      </c>
    </row>
    <row r="39" spans="2:6">
      <c r="B39" s="5" t="s">
        <v>89</v>
      </c>
    </row>
  </sheetData>
  <mergeCells count="19">
    <mergeCell ref="A27:R27"/>
    <mergeCell ref="A5:R5"/>
    <mergeCell ref="A10:R10"/>
    <mergeCell ref="A14:R14"/>
    <mergeCell ref="A17:R17"/>
    <mergeCell ref="A23:R23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3"/>
  <sheetViews>
    <sheetView workbookViewId="0">
      <selection activeCell="J32" sqref="J3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1640625" style="5" customWidth="1"/>
    <col min="7" max="10" width="5.5" style="6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7" t="s">
        <v>247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280</v>
      </c>
      <c r="B3" s="61" t="s">
        <v>0</v>
      </c>
      <c r="C3" s="57" t="s">
        <v>281</v>
      </c>
      <c r="D3" s="57" t="s">
        <v>4</v>
      </c>
      <c r="E3" s="41" t="s">
        <v>282</v>
      </c>
      <c r="F3" s="41" t="s">
        <v>5</v>
      </c>
      <c r="G3" s="41" t="s">
        <v>7</v>
      </c>
      <c r="H3" s="41"/>
      <c r="I3" s="41"/>
      <c r="J3" s="41"/>
      <c r="K3" s="41" t="s">
        <v>139</v>
      </c>
      <c r="L3" s="41" t="s">
        <v>3</v>
      </c>
      <c r="M3" s="43" t="s">
        <v>2</v>
      </c>
    </row>
    <row r="4" spans="1:13" s="1" customFormat="1" ht="21" customHeight="1" thickBot="1">
      <c r="A4" s="56"/>
      <c r="B4" s="62"/>
      <c r="C4" s="42"/>
      <c r="D4" s="42"/>
      <c r="E4" s="42"/>
      <c r="F4" s="42"/>
      <c r="G4" s="4">
        <v>1</v>
      </c>
      <c r="H4" s="4">
        <v>2</v>
      </c>
      <c r="I4" s="4">
        <v>3</v>
      </c>
      <c r="J4" s="4" t="s">
        <v>93</v>
      </c>
      <c r="K4" s="42"/>
      <c r="L4" s="42"/>
      <c r="M4" s="44"/>
    </row>
    <row r="5" spans="1:13" ht="16">
      <c r="A5" s="45" t="s">
        <v>9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8" t="s">
        <v>88</v>
      </c>
      <c r="B6" s="7" t="s">
        <v>200</v>
      </c>
      <c r="C6" s="7" t="s">
        <v>262</v>
      </c>
      <c r="D6" s="7" t="s">
        <v>201</v>
      </c>
      <c r="E6" s="7" t="s">
        <v>283</v>
      </c>
      <c r="F6" s="7" t="s">
        <v>202</v>
      </c>
      <c r="G6" s="20" t="s">
        <v>48</v>
      </c>
      <c r="H6" s="20" t="s">
        <v>28</v>
      </c>
      <c r="I6" s="20" t="s">
        <v>32</v>
      </c>
      <c r="J6" s="21"/>
      <c r="K6" s="8" t="str">
        <f>"175,0"</f>
        <v>175,0</v>
      </c>
      <c r="L6" s="8" t="str">
        <f>"166,4250"</f>
        <v>166,4250</v>
      </c>
      <c r="M6" s="7" t="s">
        <v>203</v>
      </c>
    </row>
    <row r="7" spans="1:13">
      <c r="B7" s="5" t="s">
        <v>89</v>
      </c>
    </row>
    <row r="8" spans="1:13" ht="16">
      <c r="A8" s="58" t="s">
        <v>17</v>
      </c>
      <c r="B8" s="58"/>
      <c r="C8" s="58"/>
      <c r="D8" s="58"/>
      <c r="E8" s="58"/>
      <c r="F8" s="58"/>
      <c r="G8" s="58"/>
      <c r="H8" s="58"/>
      <c r="I8" s="58"/>
      <c r="J8" s="58"/>
    </row>
    <row r="9" spans="1:13">
      <c r="A9" s="8" t="s">
        <v>88</v>
      </c>
      <c r="B9" s="7" t="s">
        <v>141</v>
      </c>
      <c r="C9" s="7" t="s">
        <v>125</v>
      </c>
      <c r="D9" s="7" t="s">
        <v>98</v>
      </c>
      <c r="E9" s="7" t="s">
        <v>283</v>
      </c>
      <c r="F9" s="7" t="s">
        <v>142</v>
      </c>
      <c r="G9" s="20" t="s">
        <v>10</v>
      </c>
      <c r="H9" s="20" t="s">
        <v>54</v>
      </c>
      <c r="I9" s="21" t="s">
        <v>15</v>
      </c>
      <c r="J9" s="8"/>
      <c r="K9" s="8" t="str">
        <f>"207,5"</f>
        <v>207,5</v>
      </c>
      <c r="L9" s="8" t="str">
        <f>"149,2547"</f>
        <v>149,2547</v>
      </c>
      <c r="M9" s="7" t="s">
        <v>143</v>
      </c>
    </row>
    <row r="10" spans="1:13">
      <c r="B10" s="5" t="s">
        <v>89</v>
      </c>
    </row>
    <row r="11" spans="1:13" ht="16">
      <c r="A11" s="58" t="s">
        <v>20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3">
      <c r="A12" s="10" t="s">
        <v>88</v>
      </c>
      <c r="B12" s="9" t="s">
        <v>204</v>
      </c>
      <c r="C12" s="9" t="s">
        <v>263</v>
      </c>
      <c r="D12" s="9" t="s">
        <v>36</v>
      </c>
      <c r="E12" s="9" t="s">
        <v>283</v>
      </c>
      <c r="F12" s="9" t="s">
        <v>158</v>
      </c>
      <c r="G12" s="22" t="s">
        <v>12</v>
      </c>
      <c r="H12" s="22" t="s">
        <v>23</v>
      </c>
      <c r="I12" s="23" t="s">
        <v>104</v>
      </c>
      <c r="J12" s="10"/>
      <c r="K12" s="10" t="str">
        <f>"230,0"</f>
        <v>230,0</v>
      </c>
      <c r="L12" s="10" t="str">
        <f>"154,0770"</f>
        <v>154,0770</v>
      </c>
      <c r="M12" s="9"/>
    </row>
    <row r="13" spans="1:13">
      <c r="A13" s="14" t="s">
        <v>90</v>
      </c>
      <c r="B13" s="13" t="s">
        <v>205</v>
      </c>
      <c r="C13" s="13" t="s">
        <v>264</v>
      </c>
      <c r="D13" s="13" t="s">
        <v>206</v>
      </c>
      <c r="E13" s="13" t="s">
        <v>283</v>
      </c>
      <c r="F13" s="13" t="s">
        <v>117</v>
      </c>
      <c r="G13" s="26" t="s">
        <v>15</v>
      </c>
      <c r="H13" s="27" t="s">
        <v>11</v>
      </c>
      <c r="I13" s="27" t="s">
        <v>11</v>
      </c>
      <c r="J13" s="27"/>
      <c r="K13" s="14" t="str">
        <f>"210,0"</f>
        <v>210,0</v>
      </c>
      <c r="L13" s="14" t="str">
        <f>"149,0790"</f>
        <v>149,0790</v>
      </c>
      <c r="M13" s="13"/>
    </row>
    <row r="14" spans="1:13">
      <c r="B14" s="5" t="s">
        <v>89</v>
      </c>
    </row>
    <row r="15" spans="1:13" ht="16">
      <c r="A15" s="58" t="s">
        <v>43</v>
      </c>
      <c r="B15" s="58"/>
      <c r="C15" s="58"/>
      <c r="D15" s="58"/>
      <c r="E15" s="58"/>
      <c r="F15" s="58"/>
      <c r="G15" s="58"/>
      <c r="H15" s="58"/>
      <c r="I15" s="58"/>
      <c r="J15" s="58"/>
    </row>
    <row r="16" spans="1:13">
      <c r="A16" s="8" t="s">
        <v>88</v>
      </c>
      <c r="B16" s="7" t="s">
        <v>207</v>
      </c>
      <c r="C16" s="7" t="s">
        <v>265</v>
      </c>
      <c r="D16" s="7" t="s">
        <v>45</v>
      </c>
      <c r="E16" s="7" t="s">
        <v>283</v>
      </c>
      <c r="F16" s="7" t="s">
        <v>137</v>
      </c>
      <c r="G16" s="20" t="s">
        <v>37</v>
      </c>
      <c r="H16" s="20" t="s">
        <v>208</v>
      </c>
      <c r="I16" s="21" t="s">
        <v>31</v>
      </c>
      <c r="J16" s="21"/>
      <c r="K16" s="8" t="str">
        <f>"277,0"</f>
        <v>277,0</v>
      </c>
      <c r="L16" s="8" t="str">
        <f>"176,8368"</f>
        <v>176,8368</v>
      </c>
      <c r="M16" s="7"/>
    </row>
    <row r="17" spans="1:13">
      <c r="B17" s="5" t="s">
        <v>89</v>
      </c>
    </row>
    <row r="18" spans="1:13" ht="16">
      <c r="A18" s="58" t="s">
        <v>51</v>
      </c>
      <c r="B18" s="58"/>
      <c r="C18" s="58"/>
      <c r="D18" s="58"/>
      <c r="E18" s="58"/>
      <c r="F18" s="58"/>
      <c r="G18" s="58"/>
      <c r="H18" s="58"/>
      <c r="I18" s="58"/>
      <c r="J18" s="58"/>
    </row>
    <row r="19" spans="1:13">
      <c r="A19" s="10" t="s">
        <v>88</v>
      </c>
      <c r="B19" s="9" t="s">
        <v>209</v>
      </c>
      <c r="C19" s="9" t="s">
        <v>100</v>
      </c>
      <c r="D19" s="9" t="s">
        <v>210</v>
      </c>
      <c r="E19" s="9" t="s">
        <v>283</v>
      </c>
      <c r="F19" s="33" t="s">
        <v>60</v>
      </c>
      <c r="G19" s="38" t="s">
        <v>126</v>
      </c>
      <c r="H19" s="40" t="s">
        <v>37</v>
      </c>
      <c r="I19" s="22" t="s">
        <v>37</v>
      </c>
      <c r="J19" s="37"/>
      <c r="K19" s="34" t="str">
        <f>"270,0"</f>
        <v>270,0</v>
      </c>
      <c r="L19" s="10" t="str">
        <f>"167,4810"</f>
        <v>167,4810</v>
      </c>
      <c r="M19" s="9" t="s">
        <v>133</v>
      </c>
    </row>
    <row r="20" spans="1:13">
      <c r="A20" s="14" t="s">
        <v>90</v>
      </c>
      <c r="B20" s="13" t="s">
        <v>144</v>
      </c>
      <c r="C20" s="13" t="s">
        <v>145</v>
      </c>
      <c r="D20" s="13" t="s">
        <v>146</v>
      </c>
      <c r="E20" s="13" t="s">
        <v>283</v>
      </c>
      <c r="F20" s="35" t="s">
        <v>74</v>
      </c>
      <c r="G20" s="39" t="s">
        <v>23</v>
      </c>
      <c r="H20" s="39" t="s">
        <v>65</v>
      </c>
      <c r="I20" s="26" t="s">
        <v>103</v>
      </c>
      <c r="J20" s="36"/>
      <c r="K20" s="36" t="str">
        <f>"242,5"</f>
        <v>242,5</v>
      </c>
      <c r="L20" s="14" t="str">
        <f>"150,3500"</f>
        <v>150,3500</v>
      </c>
      <c r="M20" s="13"/>
    </row>
    <row r="21" spans="1:13">
      <c r="B21" s="5" t="s">
        <v>89</v>
      </c>
    </row>
    <row r="22" spans="1:13" ht="16">
      <c r="A22" s="58" t="s">
        <v>66</v>
      </c>
      <c r="B22" s="58"/>
      <c r="C22" s="58"/>
      <c r="D22" s="58"/>
      <c r="E22" s="58"/>
      <c r="F22" s="58"/>
      <c r="G22" s="58"/>
      <c r="H22" s="58"/>
      <c r="I22" s="58"/>
      <c r="J22" s="58"/>
    </row>
    <row r="23" spans="1:13">
      <c r="A23" s="10" t="s">
        <v>88</v>
      </c>
      <c r="B23" s="9" t="s">
        <v>211</v>
      </c>
      <c r="C23" s="9" t="s">
        <v>266</v>
      </c>
      <c r="D23" s="9" t="s">
        <v>212</v>
      </c>
      <c r="E23" s="9" t="s">
        <v>283</v>
      </c>
      <c r="F23" s="9" t="s">
        <v>22</v>
      </c>
      <c r="G23" s="22" t="s">
        <v>24</v>
      </c>
      <c r="H23" s="22" t="s">
        <v>25</v>
      </c>
      <c r="I23" s="22" t="s">
        <v>37</v>
      </c>
      <c r="J23" s="23"/>
      <c r="K23" s="10" t="str">
        <f>"270,0"</f>
        <v>270,0</v>
      </c>
      <c r="L23" s="10" t="str">
        <f>"158,5980"</f>
        <v>158,5980</v>
      </c>
      <c r="M23" s="9"/>
    </row>
    <row r="24" spans="1:13">
      <c r="A24" s="12" t="s">
        <v>90</v>
      </c>
      <c r="B24" s="11" t="s">
        <v>213</v>
      </c>
      <c r="C24" s="11" t="s">
        <v>267</v>
      </c>
      <c r="D24" s="11" t="s">
        <v>122</v>
      </c>
      <c r="E24" s="11" t="s">
        <v>283</v>
      </c>
      <c r="F24" s="11" t="s">
        <v>60</v>
      </c>
      <c r="G24" s="24" t="s">
        <v>24</v>
      </c>
      <c r="H24" s="24" t="s">
        <v>25</v>
      </c>
      <c r="I24" s="24" t="s">
        <v>39</v>
      </c>
      <c r="K24" s="12" t="str">
        <f>"265,0"</f>
        <v>265,0</v>
      </c>
      <c r="L24" s="12" t="str">
        <f>"152,8520"</f>
        <v>152,8520</v>
      </c>
      <c r="M24" s="11"/>
    </row>
    <row r="25" spans="1:13">
      <c r="A25" s="14" t="s">
        <v>92</v>
      </c>
      <c r="B25" s="13" t="s">
        <v>214</v>
      </c>
      <c r="C25" s="13" t="s">
        <v>164</v>
      </c>
      <c r="D25" s="13" t="s">
        <v>147</v>
      </c>
      <c r="E25" s="13" t="s">
        <v>283</v>
      </c>
      <c r="F25" s="13" t="s">
        <v>60</v>
      </c>
      <c r="G25" s="26" t="s">
        <v>23</v>
      </c>
      <c r="H25" s="26" t="s">
        <v>27</v>
      </c>
      <c r="I25" s="27" t="s">
        <v>24</v>
      </c>
      <c r="J25" s="27"/>
      <c r="K25" s="14" t="str">
        <f>"240,0"</f>
        <v>240,0</v>
      </c>
      <c r="L25" s="14" t="str">
        <f>"138,9120"</f>
        <v>138,9120</v>
      </c>
      <c r="M25" s="13"/>
    </row>
    <row r="26" spans="1:13">
      <c r="B26" s="5" t="s">
        <v>89</v>
      </c>
    </row>
    <row r="27" spans="1:13" ht="16">
      <c r="A27" s="58" t="s">
        <v>70</v>
      </c>
      <c r="B27" s="58"/>
      <c r="C27" s="58"/>
      <c r="D27" s="58"/>
      <c r="E27" s="58"/>
      <c r="F27" s="58"/>
      <c r="G27" s="58"/>
      <c r="H27" s="58"/>
      <c r="I27" s="58"/>
      <c r="J27" s="58"/>
    </row>
    <row r="28" spans="1:13">
      <c r="A28" s="8" t="s">
        <v>88</v>
      </c>
      <c r="B28" s="7" t="s">
        <v>215</v>
      </c>
      <c r="C28" s="7" t="s">
        <v>268</v>
      </c>
      <c r="D28" s="7" t="s">
        <v>216</v>
      </c>
      <c r="E28" s="7" t="s">
        <v>283</v>
      </c>
      <c r="F28" s="7" t="s">
        <v>217</v>
      </c>
      <c r="G28" s="20" t="s">
        <v>218</v>
      </c>
      <c r="H28" s="20" t="s">
        <v>47</v>
      </c>
      <c r="I28" s="20" t="s">
        <v>99</v>
      </c>
      <c r="K28" s="8" t="str">
        <f>"287,5"</f>
        <v>287,5</v>
      </c>
      <c r="L28" s="8" t="str">
        <f>"160,7700"</f>
        <v>160,7700</v>
      </c>
      <c r="M28" s="7" t="s">
        <v>16</v>
      </c>
    </row>
    <row r="29" spans="1:13">
      <c r="B29" s="5" t="s">
        <v>89</v>
      </c>
    </row>
    <row r="30" spans="1:13" ht="16">
      <c r="A30" s="58" t="s">
        <v>73</v>
      </c>
      <c r="B30" s="58"/>
      <c r="C30" s="58"/>
      <c r="D30" s="58"/>
      <c r="E30" s="58"/>
      <c r="F30" s="58"/>
      <c r="G30" s="58"/>
      <c r="H30" s="58"/>
      <c r="I30" s="58"/>
      <c r="J30" s="58"/>
    </row>
    <row r="31" spans="1:13">
      <c r="A31" s="10" t="s">
        <v>88</v>
      </c>
      <c r="B31" s="9" t="s">
        <v>219</v>
      </c>
      <c r="C31" s="9" t="s">
        <v>269</v>
      </c>
      <c r="D31" s="9" t="s">
        <v>220</v>
      </c>
      <c r="E31" s="9" t="s">
        <v>283</v>
      </c>
      <c r="F31" s="9" t="s">
        <v>60</v>
      </c>
      <c r="G31" s="22" t="s">
        <v>31</v>
      </c>
      <c r="H31" s="23" t="s">
        <v>58</v>
      </c>
      <c r="I31" s="22" t="s">
        <v>58</v>
      </c>
      <c r="J31" s="10"/>
      <c r="K31" s="10" t="str">
        <f>"290,0"</f>
        <v>290,0</v>
      </c>
      <c r="L31" s="10" t="str">
        <f>"160,9500"</f>
        <v>160,9500</v>
      </c>
      <c r="M31" s="9" t="s">
        <v>221</v>
      </c>
    </row>
    <row r="32" spans="1:13">
      <c r="A32" s="14" t="s">
        <v>90</v>
      </c>
      <c r="B32" s="13" t="s">
        <v>222</v>
      </c>
      <c r="C32" s="13" t="s">
        <v>270</v>
      </c>
      <c r="D32" s="13" t="s">
        <v>223</v>
      </c>
      <c r="E32" s="13" t="s">
        <v>283</v>
      </c>
      <c r="F32" s="13" t="s">
        <v>224</v>
      </c>
      <c r="G32" s="26" t="s">
        <v>30</v>
      </c>
      <c r="H32" s="26" t="s">
        <v>47</v>
      </c>
      <c r="I32" s="27" t="s">
        <v>35</v>
      </c>
      <c r="J32" s="27"/>
      <c r="K32" s="14" t="str">
        <f>"282,5"</f>
        <v>282,5</v>
      </c>
      <c r="L32" s="14" t="str">
        <f>"157,0135"</f>
        <v>157,0135</v>
      </c>
      <c r="M32" s="13" t="s">
        <v>225</v>
      </c>
    </row>
    <row r="33" spans="2:6">
      <c r="B33" s="5" t="s">
        <v>89</v>
      </c>
    </row>
    <row r="34" spans="2:6">
      <c r="B34" s="5" t="s">
        <v>89</v>
      </c>
    </row>
    <row r="35" spans="2:6">
      <c r="B35" s="5" t="s">
        <v>89</v>
      </c>
    </row>
    <row r="36" spans="2:6" ht="18">
      <c r="B36" s="15" t="s">
        <v>75</v>
      </c>
      <c r="C36" s="15"/>
      <c r="F36" s="3"/>
    </row>
    <row r="37" spans="2:6" ht="16">
      <c r="B37" s="16" t="s">
        <v>84</v>
      </c>
      <c r="C37" s="16"/>
      <c r="F37" s="3"/>
    </row>
    <row r="38" spans="2:6" ht="14">
      <c r="B38" s="17"/>
      <c r="C38" s="18" t="s">
        <v>76</v>
      </c>
      <c r="F38" s="3"/>
    </row>
    <row r="39" spans="2:6" ht="14">
      <c r="B39" s="19" t="s">
        <v>77</v>
      </c>
      <c r="C39" s="19" t="s">
        <v>78</v>
      </c>
      <c r="D39" s="19" t="s">
        <v>79</v>
      </c>
      <c r="E39" s="19" t="s">
        <v>138</v>
      </c>
      <c r="F39" s="19" t="s">
        <v>81</v>
      </c>
    </row>
    <row r="40" spans="2:6">
      <c r="B40" s="5" t="s">
        <v>207</v>
      </c>
      <c r="C40" s="5" t="s">
        <v>76</v>
      </c>
      <c r="D40" s="6" t="s">
        <v>85</v>
      </c>
      <c r="E40" s="6" t="s">
        <v>208</v>
      </c>
      <c r="F40" s="6" t="s">
        <v>226</v>
      </c>
    </row>
    <row r="41" spans="2:6">
      <c r="B41" s="5" t="s">
        <v>209</v>
      </c>
      <c r="C41" s="5" t="s">
        <v>76</v>
      </c>
      <c r="D41" s="6" t="s">
        <v>87</v>
      </c>
      <c r="E41" s="6" t="s">
        <v>37</v>
      </c>
      <c r="F41" s="6" t="s">
        <v>227</v>
      </c>
    </row>
    <row r="42" spans="2:6">
      <c r="B42" s="5" t="s">
        <v>200</v>
      </c>
      <c r="C42" s="5" t="s">
        <v>76</v>
      </c>
      <c r="D42" s="6" t="s">
        <v>108</v>
      </c>
      <c r="E42" s="6" t="s">
        <v>32</v>
      </c>
      <c r="F42" s="6" t="s">
        <v>228</v>
      </c>
    </row>
    <row r="43" spans="2:6">
      <c r="B43" s="5" t="s">
        <v>89</v>
      </c>
    </row>
  </sheetData>
  <mergeCells count="19">
    <mergeCell ref="A30:J30"/>
    <mergeCell ref="B3:B4"/>
    <mergeCell ref="A8:J8"/>
    <mergeCell ref="A11:J11"/>
    <mergeCell ref="A15:J15"/>
    <mergeCell ref="A18:J18"/>
    <mergeCell ref="A22:J22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47" t="s">
        <v>248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280</v>
      </c>
      <c r="B3" s="61" t="s">
        <v>0</v>
      </c>
      <c r="C3" s="57" t="s">
        <v>281</v>
      </c>
      <c r="D3" s="57" t="s">
        <v>4</v>
      </c>
      <c r="E3" s="41" t="s">
        <v>282</v>
      </c>
      <c r="F3" s="41" t="s">
        <v>5</v>
      </c>
      <c r="G3" s="41" t="s">
        <v>8</v>
      </c>
      <c r="H3" s="41"/>
      <c r="I3" s="41"/>
      <c r="J3" s="41"/>
      <c r="K3" s="41" t="s">
        <v>139</v>
      </c>
      <c r="L3" s="41" t="s">
        <v>3</v>
      </c>
      <c r="M3" s="43" t="s">
        <v>2</v>
      </c>
    </row>
    <row r="4" spans="1:13" s="1" customFormat="1" ht="21" customHeight="1" thickBot="1">
      <c r="A4" s="56"/>
      <c r="B4" s="62"/>
      <c r="C4" s="42"/>
      <c r="D4" s="42"/>
      <c r="E4" s="42"/>
      <c r="F4" s="42"/>
      <c r="G4" s="4">
        <v>1</v>
      </c>
      <c r="H4" s="4">
        <v>2</v>
      </c>
      <c r="I4" s="4">
        <v>3</v>
      </c>
      <c r="J4" s="4" t="s">
        <v>93</v>
      </c>
      <c r="K4" s="42"/>
      <c r="L4" s="42"/>
      <c r="M4" s="44"/>
    </row>
    <row r="5" spans="1:13" ht="16">
      <c r="A5" s="45" t="s">
        <v>95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8" t="s">
        <v>88</v>
      </c>
      <c r="B6" s="7" t="s">
        <v>229</v>
      </c>
      <c r="C6" s="7" t="s">
        <v>271</v>
      </c>
      <c r="D6" s="7" t="s">
        <v>96</v>
      </c>
      <c r="E6" s="7" t="s">
        <v>283</v>
      </c>
      <c r="F6" s="7" t="s">
        <v>134</v>
      </c>
      <c r="G6" s="20" t="s">
        <v>126</v>
      </c>
      <c r="H6" s="20" t="s">
        <v>37</v>
      </c>
      <c r="I6" s="20" t="s">
        <v>34</v>
      </c>
      <c r="K6" s="8" t="str">
        <f>"275,0"</f>
        <v>275,0</v>
      </c>
      <c r="L6" s="8" t="str">
        <f>"234,5475"</f>
        <v>234,5475</v>
      </c>
      <c r="M6" s="7"/>
    </row>
    <row r="7" spans="1:13">
      <c r="B7" s="5" t="s">
        <v>89</v>
      </c>
    </row>
    <row r="8" spans="1:13" ht="16">
      <c r="A8" s="58" t="s">
        <v>17</v>
      </c>
      <c r="B8" s="58"/>
      <c r="C8" s="58"/>
      <c r="D8" s="58"/>
      <c r="E8" s="58"/>
      <c r="F8" s="58"/>
      <c r="G8" s="58"/>
      <c r="H8" s="58"/>
      <c r="I8" s="58"/>
      <c r="J8" s="58"/>
    </row>
    <row r="9" spans="1:13">
      <c r="A9" s="10" t="s">
        <v>88</v>
      </c>
      <c r="B9" s="9" t="s">
        <v>230</v>
      </c>
      <c r="C9" s="9" t="s">
        <v>272</v>
      </c>
      <c r="D9" s="9" t="s">
        <v>111</v>
      </c>
      <c r="E9" s="9" t="s">
        <v>283</v>
      </c>
      <c r="F9" s="9" t="s">
        <v>102</v>
      </c>
      <c r="G9" s="22" t="s">
        <v>59</v>
      </c>
      <c r="H9" s="23" t="s">
        <v>50</v>
      </c>
      <c r="I9" s="23" t="s">
        <v>50</v>
      </c>
      <c r="J9" s="23"/>
      <c r="K9" s="10" t="str">
        <f>"310,0"</f>
        <v>310,0</v>
      </c>
      <c r="L9" s="10" t="str">
        <f>"221,9290"</f>
        <v>221,9290</v>
      </c>
      <c r="M9" s="9"/>
    </row>
    <row r="10" spans="1:13">
      <c r="A10" s="14" t="s">
        <v>90</v>
      </c>
      <c r="B10" s="13" t="s">
        <v>159</v>
      </c>
      <c r="C10" s="13" t="s">
        <v>160</v>
      </c>
      <c r="D10" s="13" t="s">
        <v>97</v>
      </c>
      <c r="E10" s="13" t="s">
        <v>283</v>
      </c>
      <c r="F10" s="13" t="s">
        <v>123</v>
      </c>
      <c r="G10" s="27" t="s">
        <v>52</v>
      </c>
      <c r="H10" s="26" t="s">
        <v>52</v>
      </c>
      <c r="I10" s="27" t="s">
        <v>59</v>
      </c>
      <c r="J10" s="14"/>
      <c r="K10" s="14" t="str">
        <f>"300,0"</f>
        <v>300,0</v>
      </c>
      <c r="L10" s="14" t="str">
        <f>"214,9800"</f>
        <v>214,9800</v>
      </c>
      <c r="M10" s="13"/>
    </row>
    <row r="11" spans="1:13">
      <c r="B11" s="5" t="s">
        <v>89</v>
      </c>
    </row>
    <row r="12" spans="1:13" ht="16">
      <c r="A12" s="58" t="s">
        <v>20</v>
      </c>
      <c r="B12" s="58"/>
      <c r="C12" s="58"/>
      <c r="D12" s="58"/>
      <c r="E12" s="58"/>
      <c r="F12" s="58"/>
      <c r="G12" s="58"/>
      <c r="H12" s="58"/>
      <c r="I12" s="58"/>
      <c r="J12" s="58"/>
    </row>
    <row r="13" spans="1:13">
      <c r="A13" s="10" t="s">
        <v>88</v>
      </c>
      <c r="B13" s="9" t="s">
        <v>166</v>
      </c>
      <c r="C13" s="9" t="s">
        <v>249</v>
      </c>
      <c r="D13" s="9" t="s">
        <v>114</v>
      </c>
      <c r="E13" s="9" t="s">
        <v>283</v>
      </c>
      <c r="F13" s="9" t="s">
        <v>167</v>
      </c>
      <c r="G13" s="22" t="s">
        <v>130</v>
      </c>
      <c r="H13" s="22" t="s">
        <v>83</v>
      </c>
      <c r="I13" s="23" t="s">
        <v>107</v>
      </c>
      <c r="J13" s="10"/>
      <c r="K13" s="10" t="str">
        <f>"405,0"</f>
        <v>405,0</v>
      </c>
      <c r="L13" s="10" t="str">
        <f>"271,7145"</f>
        <v>271,7145</v>
      </c>
      <c r="M13" s="9" t="s">
        <v>168</v>
      </c>
    </row>
    <row r="14" spans="1:13">
      <c r="A14" s="12" t="s">
        <v>90</v>
      </c>
      <c r="B14" s="11" t="s">
        <v>231</v>
      </c>
      <c r="C14" s="11" t="s">
        <v>273</v>
      </c>
      <c r="D14" s="11" t="s">
        <v>112</v>
      </c>
      <c r="E14" s="11" t="s">
        <v>283</v>
      </c>
      <c r="F14" s="11" t="s">
        <v>140</v>
      </c>
      <c r="G14" s="24" t="s">
        <v>52</v>
      </c>
      <c r="H14" s="24" t="s">
        <v>50</v>
      </c>
      <c r="I14" s="24" t="s">
        <v>56</v>
      </c>
      <c r="J14" s="12"/>
      <c r="K14" s="12" t="str">
        <f>"340,0"</f>
        <v>340,0</v>
      </c>
      <c r="L14" s="12" t="str">
        <f>"228,9560"</f>
        <v>228,9560</v>
      </c>
      <c r="M14" s="11"/>
    </row>
    <row r="15" spans="1:13">
      <c r="A15" s="14" t="s">
        <v>92</v>
      </c>
      <c r="B15" s="13" t="s">
        <v>169</v>
      </c>
      <c r="C15" s="13" t="s">
        <v>250</v>
      </c>
      <c r="D15" s="13" t="s">
        <v>21</v>
      </c>
      <c r="E15" s="13" t="s">
        <v>283</v>
      </c>
      <c r="F15" s="13" t="s">
        <v>135</v>
      </c>
      <c r="G15" s="26" t="s">
        <v>59</v>
      </c>
      <c r="H15" s="26" t="s">
        <v>55</v>
      </c>
      <c r="I15" s="26" t="s">
        <v>56</v>
      </c>
      <c r="J15" s="27"/>
      <c r="K15" s="14" t="str">
        <f>"340,0"</f>
        <v>340,0</v>
      </c>
      <c r="L15" s="14" t="str">
        <f>"227,9360"</f>
        <v>227,9360</v>
      </c>
      <c r="M15" s="13" t="s">
        <v>170</v>
      </c>
    </row>
    <row r="16" spans="1:13">
      <c r="B16" s="5" t="s">
        <v>89</v>
      </c>
    </row>
    <row r="17" spans="1:13" ht="16">
      <c r="A17" s="58" t="s">
        <v>43</v>
      </c>
      <c r="B17" s="58"/>
      <c r="C17" s="58"/>
      <c r="D17" s="58"/>
      <c r="E17" s="58"/>
      <c r="F17" s="58"/>
      <c r="G17" s="58"/>
      <c r="H17" s="58"/>
      <c r="I17" s="58"/>
      <c r="J17" s="58"/>
    </row>
    <row r="18" spans="1:13">
      <c r="A18" s="10" t="s">
        <v>88</v>
      </c>
      <c r="B18" s="9" t="s">
        <v>232</v>
      </c>
      <c r="C18" s="9" t="s">
        <v>274</v>
      </c>
      <c r="D18" s="9" t="s">
        <v>154</v>
      </c>
      <c r="E18" s="9" t="s">
        <v>283</v>
      </c>
      <c r="F18" s="9" t="s">
        <v>68</v>
      </c>
      <c r="G18" s="23" t="s">
        <v>150</v>
      </c>
      <c r="H18" s="22" t="s">
        <v>150</v>
      </c>
      <c r="I18" s="23" t="s">
        <v>153</v>
      </c>
      <c r="J18" s="23"/>
      <c r="K18" s="10" t="str">
        <f>"375,0"</f>
        <v>375,0</v>
      </c>
      <c r="L18" s="10" t="str">
        <f>"244,3125"</f>
        <v>244,3125</v>
      </c>
      <c r="M18" s="9" t="s">
        <v>233</v>
      </c>
    </row>
    <row r="19" spans="1:13">
      <c r="A19" s="14" t="s">
        <v>91</v>
      </c>
      <c r="B19" s="13" t="s">
        <v>234</v>
      </c>
      <c r="C19" s="13" t="s">
        <v>275</v>
      </c>
      <c r="D19" s="13" t="s">
        <v>101</v>
      </c>
      <c r="E19" s="13" t="s">
        <v>283</v>
      </c>
      <c r="F19" s="13" t="s">
        <v>74</v>
      </c>
      <c r="G19" s="27" t="s">
        <v>131</v>
      </c>
      <c r="H19" s="14"/>
      <c r="I19" s="14"/>
      <c r="J19" s="14"/>
      <c r="K19" s="14" t="str">
        <f>"0.00"</f>
        <v>0.00</v>
      </c>
      <c r="L19" s="14" t="str">
        <f>"0,0000"</f>
        <v>0,0000</v>
      </c>
      <c r="M19" s="13" t="s">
        <v>40</v>
      </c>
    </row>
    <row r="20" spans="1:13">
      <c r="B20" s="5" t="s">
        <v>89</v>
      </c>
    </row>
    <row r="21" spans="1:13" ht="16">
      <c r="A21" s="58" t="s">
        <v>51</v>
      </c>
      <c r="B21" s="58"/>
      <c r="C21" s="58"/>
      <c r="D21" s="58"/>
      <c r="E21" s="58"/>
      <c r="F21" s="58"/>
      <c r="G21" s="58"/>
      <c r="H21" s="58"/>
      <c r="I21" s="58"/>
      <c r="J21" s="58"/>
    </row>
    <row r="22" spans="1:13">
      <c r="A22" s="10" t="s">
        <v>88</v>
      </c>
      <c r="B22" s="9" t="s">
        <v>235</v>
      </c>
      <c r="C22" s="9" t="s">
        <v>276</v>
      </c>
      <c r="D22" s="9" t="s">
        <v>236</v>
      </c>
      <c r="E22" s="9" t="s">
        <v>283</v>
      </c>
      <c r="F22" s="9" t="s">
        <v>60</v>
      </c>
      <c r="G22" s="22" t="s">
        <v>50</v>
      </c>
      <c r="H22" s="22" t="s">
        <v>63</v>
      </c>
      <c r="I22" s="23" t="s">
        <v>151</v>
      </c>
      <c r="J22" s="23"/>
      <c r="K22" s="10" t="str">
        <f>"370,0"</f>
        <v>370,0</v>
      </c>
      <c r="L22" s="10" t="str">
        <f>"228,5490"</f>
        <v>228,5490</v>
      </c>
      <c r="M22" s="9"/>
    </row>
    <row r="23" spans="1:13">
      <c r="A23" s="12" t="s">
        <v>90</v>
      </c>
      <c r="B23" s="11" t="s">
        <v>237</v>
      </c>
      <c r="C23" s="11" t="s">
        <v>277</v>
      </c>
      <c r="D23" s="11" t="s">
        <v>162</v>
      </c>
      <c r="E23" s="11" t="s">
        <v>283</v>
      </c>
      <c r="F23" s="11" t="s">
        <v>41</v>
      </c>
      <c r="G23" s="24" t="s">
        <v>109</v>
      </c>
      <c r="H23" s="24" t="s">
        <v>152</v>
      </c>
      <c r="I23" s="25" t="s">
        <v>105</v>
      </c>
      <c r="J23" s="25"/>
      <c r="K23" s="12" t="str">
        <f>"342,5"</f>
        <v>342,5</v>
      </c>
      <c r="L23" s="12" t="str">
        <f>"211,6650"</f>
        <v>211,6650</v>
      </c>
      <c r="M23" s="11"/>
    </row>
    <row r="24" spans="1:13">
      <c r="A24" s="14" t="s">
        <v>92</v>
      </c>
      <c r="B24" s="13" t="s">
        <v>155</v>
      </c>
      <c r="C24" s="13" t="s">
        <v>156</v>
      </c>
      <c r="D24" s="13" t="s">
        <v>136</v>
      </c>
      <c r="E24" s="13" t="s">
        <v>283</v>
      </c>
      <c r="F24" s="13" t="s">
        <v>157</v>
      </c>
      <c r="G24" s="26" t="s">
        <v>72</v>
      </c>
      <c r="H24" s="27" t="s">
        <v>105</v>
      </c>
      <c r="I24" s="26" t="s">
        <v>105</v>
      </c>
      <c r="J24" s="14"/>
      <c r="K24" s="14" t="str">
        <f>"340,0"</f>
        <v>340,0</v>
      </c>
      <c r="L24" s="14" t="str">
        <f>"213,1460"</f>
        <v>213,1460</v>
      </c>
      <c r="M24" s="13"/>
    </row>
    <row r="25" spans="1:13">
      <c r="B25" s="5" t="s">
        <v>89</v>
      </c>
    </row>
    <row r="26" spans="1:13" ht="16">
      <c r="A26" s="58" t="s">
        <v>61</v>
      </c>
      <c r="B26" s="58"/>
      <c r="C26" s="58"/>
      <c r="D26" s="58"/>
      <c r="E26" s="58"/>
      <c r="F26" s="58"/>
      <c r="G26" s="58"/>
      <c r="H26" s="58"/>
      <c r="I26" s="58"/>
      <c r="J26" s="58"/>
    </row>
    <row r="27" spans="1:13">
      <c r="A27" s="10" t="s">
        <v>88</v>
      </c>
      <c r="B27" s="9" t="s">
        <v>175</v>
      </c>
      <c r="C27" s="9" t="s">
        <v>255</v>
      </c>
      <c r="D27" s="9" t="s">
        <v>165</v>
      </c>
      <c r="E27" s="9" t="s">
        <v>283</v>
      </c>
      <c r="F27" s="9" t="s">
        <v>60</v>
      </c>
      <c r="G27" s="22" t="s">
        <v>71</v>
      </c>
      <c r="H27" s="22" t="s">
        <v>176</v>
      </c>
      <c r="I27" s="22" t="s">
        <v>177</v>
      </c>
      <c r="J27" s="23"/>
      <c r="K27" s="10" t="str">
        <f>"382,5"</f>
        <v>382,5</v>
      </c>
      <c r="L27" s="10" t="str">
        <f>"225,2925"</f>
        <v>225,2925</v>
      </c>
      <c r="M27" s="9" t="s">
        <v>178</v>
      </c>
    </row>
    <row r="28" spans="1:13">
      <c r="A28" s="12" t="s">
        <v>90</v>
      </c>
      <c r="B28" s="11" t="s">
        <v>238</v>
      </c>
      <c r="C28" s="11" t="s">
        <v>278</v>
      </c>
      <c r="D28" s="11" t="s">
        <v>239</v>
      </c>
      <c r="E28" s="11" t="s">
        <v>283</v>
      </c>
      <c r="F28" s="11" t="s">
        <v>60</v>
      </c>
      <c r="G28" s="24" t="s">
        <v>62</v>
      </c>
      <c r="H28" s="24" t="s">
        <v>63</v>
      </c>
      <c r="I28" s="25" t="s">
        <v>177</v>
      </c>
      <c r="J28" s="25"/>
      <c r="K28" s="12" t="str">
        <f>"370,0"</f>
        <v>370,0</v>
      </c>
      <c r="L28" s="12" t="str">
        <f>"224,8120"</f>
        <v>224,8120</v>
      </c>
      <c r="M28" s="11"/>
    </row>
    <row r="29" spans="1:13">
      <c r="A29" s="12" t="s">
        <v>92</v>
      </c>
      <c r="B29" s="11" t="s">
        <v>179</v>
      </c>
      <c r="C29" s="11" t="s">
        <v>256</v>
      </c>
      <c r="D29" s="11" t="s">
        <v>180</v>
      </c>
      <c r="E29" s="11" t="s">
        <v>283</v>
      </c>
      <c r="F29" s="11" t="s">
        <v>42</v>
      </c>
      <c r="G29" s="24" t="s">
        <v>63</v>
      </c>
      <c r="H29" s="25" t="s">
        <v>132</v>
      </c>
      <c r="I29" s="25" t="s">
        <v>132</v>
      </c>
      <c r="J29" s="25"/>
      <c r="K29" s="12" t="str">
        <f>"370,0"</f>
        <v>370,0</v>
      </c>
      <c r="L29" s="12" t="str">
        <f>"217,8190"</f>
        <v>217,8190</v>
      </c>
      <c r="M29" s="11"/>
    </row>
    <row r="30" spans="1:13">
      <c r="A30" s="14" t="s">
        <v>93</v>
      </c>
      <c r="B30" s="13" t="s">
        <v>182</v>
      </c>
      <c r="C30" s="13" t="s">
        <v>258</v>
      </c>
      <c r="D30" s="13" t="s">
        <v>183</v>
      </c>
      <c r="E30" s="13" t="s">
        <v>283</v>
      </c>
      <c r="F30" s="13" t="s">
        <v>29</v>
      </c>
      <c r="G30" s="26" t="s">
        <v>55</v>
      </c>
      <c r="H30" s="26" t="s">
        <v>105</v>
      </c>
      <c r="I30" s="27" t="s">
        <v>184</v>
      </c>
      <c r="J30" s="27"/>
      <c r="K30" s="14" t="str">
        <f>"345,0"</f>
        <v>345,0</v>
      </c>
      <c r="L30" s="14" t="str">
        <f>"209,1390"</f>
        <v>209,1390</v>
      </c>
      <c r="M30" s="13" t="s">
        <v>185</v>
      </c>
    </row>
    <row r="31" spans="1:13">
      <c r="B31" s="5" t="s">
        <v>89</v>
      </c>
    </row>
    <row r="32" spans="1:13" ht="16">
      <c r="A32" s="58" t="s">
        <v>70</v>
      </c>
      <c r="B32" s="58"/>
      <c r="C32" s="58"/>
      <c r="D32" s="58"/>
      <c r="E32" s="58"/>
      <c r="F32" s="58"/>
      <c r="G32" s="58"/>
      <c r="H32" s="58"/>
      <c r="I32" s="58"/>
      <c r="J32" s="58"/>
    </row>
    <row r="33" spans="1:13">
      <c r="A33" s="10" t="s">
        <v>88</v>
      </c>
      <c r="B33" s="9" t="s">
        <v>190</v>
      </c>
      <c r="C33" s="9" t="s">
        <v>261</v>
      </c>
      <c r="D33" s="9" t="s">
        <v>191</v>
      </c>
      <c r="E33" s="9" t="s">
        <v>283</v>
      </c>
      <c r="F33" s="9" t="s">
        <v>192</v>
      </c>
      <c r="G33" s="22" t="s">
        <v>62</v>
      </c>
      <c r="H33" s="22" t="s">
        <v>150</v>
      </c>
      <c r="I33" s="22" t="s">
        <v>193</v>
      </c>
      <c r="J33" s="23"/>
      <c r="K33" s="10" t="str">
        <f>"395,0"</f>
        <v>395,0</v>
      </c>
      <c r="L33" s="10" t="str">
        <f>"221,0815"</f>
        <v>221,0815</v>
      </c>
      <c r="M33" s="9" t="s">
        <v>124</v>
      </c>
    </row>
    <row r="34" spans="1:13">
      <c r="A34" s="14" t="s">
        <v>90</v>
      </c>
      <c r="B34" s="13" t="s">
        <v>240</v>
      </c>
      <c r="C34" s="13" t="s">
        <v>279</v>
      </c>
      <c r="D34" s="13" t="s">
        <v>241</v>
      </c>
      <c r="E34" s="13" t="s">
        <v>283</v>
      </c>
      <c r="F34" s="13" t="s">
        <v>64</v>
      </c>
      <c r="G34" s="26" t="s">
        <v>72</v>
      </c>
      <c r="H34" s="27" t="s">
        <v>56</v>
      </c>
      <c r="I34" s="26" t="s">
        <v>56</v>
      </c>
      <c r="J34" s="27"/>
      <c r="K34" s="14" t="str">
        <f>"340,0"</f>
        <v>340,0</v>
      </c>
      <c r="L34" s="14" t="str">
        <f>"193,5280"</f>
        <v>193,5280</v>
      </c>
      <c r="M34" s="13"/>
    </row>
    <row r="35" spans="1:13">
      <c r="B35" s="5" t="s">
        <v>89</v>
      </c>
    </row>
    <row r="36" spans="1:13">
      <c r="B36" s="5" t="s">
        <v>89</v>
      </c>
    </row>
    <row r="37" spans="1:13">
      <c r="B37" s="5" t="s">
        <v>89</v>
      </c>
    </row>
    <row r="38" spans="1:13" ht="18">
      <c r="B38" s="15" t="s">
        <v>75</v>
      </c>
      <c r="C38" s="15"/>
      <c r="F38" s="3"/>
    </row>
    <row r="39" spans="1:13" ht="16">
      <c r="B39" s="16" t="s">
        <v>84</v>
      </c>
      <c r="C39" s="16"/>
      <c r="F39" s="3"/>
    </row>
    <row r="40" spans="1:13" ht="14">
      <c r="B40" s="17"/>
      <c r="C40" s="18" t="s">
        <v>76</v>
      </c>
      <c r="F40" s="3"/>
    </row>
    <row r="41" spans="1:13" ht="14">
      <c r="B41" s="19" t="s">
        <v>77</v>
      </c>
      <c r="C41" s="19" t="s">
        <v>78</v>
      </c>
      <c r="D41" s="19" t="s">
        <v>245</v>
      </c>
      <c r="E41" s="19" t="s">
        <v>138</v>
      </c>
      <c r="F41" s="19" t="s">
        <v>81</v>
      </c>
    </row>
    <row r="42" spans="1:13">
      <c r="B42" s="5" t="s">
        <v>166</v>
      </c>
      <c r="C42" s="5" t="s">
        <v>76</v>
      </c>
      <c r="D42" s="6" t="s">
        <v>82</v>
      </c>
      <c r="E42" s="6" t="s">
        <v>83</v>
      </c>
      <c r="F42" s="6" t="s">
        <v>242</v>
      </c>
    </row>
    <row r="43" spans="1:13">
      <c r="B43" s="5" t="s">
        <v>232</v>
      </c>
      <c r="C43" s="5" t="s">
        <v>76</v>
      </c>
      <c r="D43" s="6" t="s">
        <v>85</v>
      </c>
      <c r="E43" s="6" t="s">
        <v>150</v>
      </c>
      <c r="F43" s="6" t="s">
        <v>243</v>
      </c>
    </row>
    <row r="44" spans="1:13">
      <c r="B44" s="5" t="s">
        <v>229</v>
      </c>
      <c r="C44" s="5" t="s">
        <v>76</v>
      </c>
      <c r="D44" s="6" t="s">
        <v>106</v>
      </c>
      <c r="E44" s="6" t="s">
        <v>34</v>
      </c>
      <c r="F44" s="6" t="s">
        <v>244</v>
      </c>
    </row>
    <row r="45" spans="1:13">
      <c r="B45" s="5" t="s">
        <v>89</v>
      </c>
    </row>
  </sheetData>
  <mergeCells count="18">
    <mergeCell ref="A32:J32"/>
    <mergeCell ref="K3:K4"/>
    <mergeCell ref="L3:L4"/>
    <mergeCell ref="M3:M4"/>
    <mergeCell ref="A5:J5"/>
    <mergeCell ref="B3:B4"/>
    <mergeCell ref="A8:J8"/>
    <mergeCell ref="A12:J12"/>
    <mergeCell ref="A17:J17"/>
    <mergeCell ref="A21:J21"/>
    <mergeCell ref="A26:J26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WRPF PRO ПЛ без экипировки</vt:lpstr>
      <vt:lpstr>WRPF PRO Жим лежа без экип</vt:lpstr>
      <vt:lpstr>WRPF PRO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2020-12-23T14:13:07Z</dcterms:modified>
</cp:coreProperties>
</file>