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Декабрь/"/>
    </mc:Choice>
  </mc:AlternateContent>
  <xr:revisionPtr revIDLastSave="0" documentId="13_ncr:1_{D7051FC8-43D1-554C-ACFE-FB9D672B3E4A}" xr6:coauthVersionLast="45" xr6:coauthVersionMax="45" xr10:uidLastSave="{00000000-0000-0000-0000-000000000000}"/>
  <bookViews>
    <workbookView xWindow="480" yWindow="460" windowWidth="28100" windowHeight="16060" firstSheet="6" activeTab="10" xr2:uid="{00000000-000D-0000-FFFF-FFFF00000000}"/>
  </bookViews>
  <sheets>
    <sheet name="WRPF ПЛ без экипировки ДК" sheetId="8" r:id="rId1"/>
    <sheet name="WRPF ПЛ без экипировки" sheetId="7" r:id="rId2"/>
    <sheet name="WRPF ПЛ в бинтах ДК" sheetId="6" r:id="rId3"/>
    <sheet name="WRPF ПЛ в бинтах" sheetId="5" r:id="rId4"/>
    <sheet name="WRPF Двоеборье без экип ДК" sheetId="20" r:id="rId5"/>
    <sheet name="WRPF Жим лежа без экип ДК" sheetId="11" r:id="rId6"/>
    <sheet name="WRPF Жим лежа без экип" sheetId="10" r:id="rId7"/>
    <sheet name="WEPF Жим софт однопетельная ДК" sheetId="12" r:id="rId8"/>
    <sheet name="WEPF Жим софт многопетельная" sheetId="13" r:id="rId9"/>
    <sheet name="WRPF Тяга без экипировки ДК" sheetId="16" r:id="rId10"/>
    <sheet name="WRPF Тяга без экипировки" sheetId="15" r:id="rId11"/>
  </sheets>
  <definedNames>
    <definedName name="_FilterDatabase" localSheetId="3" hidden="1">'WRPF ПЛ в бинтах'!$A$1:$S$3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6" i="8" l="1"/>
  <c r="T27" i="8"/>
  <c r="P9" i="20"/>
  <c r="O9" i="20"/>
  <c r="P6" i="20"/>
  <c r="O6" i="20"/>
  <c r="L21" i="16"/>
  <c r="K21" i="16"/>
  <c r="L18" i="16"/>
  <c r="K18" i="16"/>
  <c r="L15" i="16"/>
  <c r="K15" i="16"/>
  <c r="L12" i="16"/>
  <c r="K12" i="16"/>
  <c r="L9" i="16"/>
  <c r="K9" i="16"/>
  <c r="L6" i="16"/>
  <c r="K6" i="16"/>
  <c r="L6" i="15"/>
  <c r="K6" i="15"/>
  <c r="L6" i="13"/>
  <c r="K6" i="13"/>
  <c r="L6" i="12"/>
  <c r="K6" i="12"/>
  <c r="L23" i="11"/>
  <c r="K23" i="11"/>
  <c r="L20" i="11"/>
  <c r="K20" i="11"/>
  <c r="L19" i="11"/>
  <c r="K19" i="11"/>
  <c r="L16" i="11"/>
  <c r="K16" i="11"/>
  <c r="L15" i="11"/>
  <c r="K15" i="11"/>
  <c r="L12" i="11"/>
  <c r="K12" i="11"/>
  <c r="L9" i="11"/>
  <c r="K9" i="11"/>
  <c r="L6" i="11"/>
  <c r="K6" i="11"/>
  <c r="L17" i="10"/>
  <c r="K17" i="10"/>
  <c r="L14" i="10"/>
  <c r="K14" i="10"/>
  <c r="L13" i="10"/>
  <c r="K13" i="10"/>
  <c r="L12" i="10"/>
  <c r="K12" i="10"/>
  <c r="L9" i="10"/>
  <c r="K9" i="10"/>
  <c r="L6" i="10"/>
  <c r="T36" i="8"/>
  <c r="S36" i="8"/>
  <c r="T35" i="8"/>
  <c r="S35" i="8"/>
  <c r="T34" i="8"/>
  <c r="S34" i="8"/>
  <c r="T31" i="8"/>
  <c r="S31" i="8"/>
  <c r="T30" i="8"/>
  <c r="S30" i="8"/>
  <c r="S27" i="8"/>
  <c r="T23" i="8"/>
  <c r="T22" i="8"/>
  <c r="S22" i="8"/>
  <c r="T21" i="8"/>
  <c r="S21" i="8"/>
  <c r="T18" i="8"/>
  <c r="S18" i="8"/>
  <c r="T15" i="8"/>
  <c r="S15" i="8"/>
  <c r="T12" i="8"/>
  <c r="S12" i="8"/>
  <c r="T9" i="8"/>
  <c r="S9" i="8"/>
  <c r="T6" i="8"/>
  <c r="S6" i="8"/>
  <c r="T19" i="7"/>
  <c r="S19" i="7"/>
  <c r="T16" i="7"/>
  <c r="S16" i="7"/>
  <c r="T15" i="7"/>
  <c r="S15" i="7"/>
  <c r="T14" i="7"/>
  <c r="S14" i="7"/>
  <c r="T11" i="7"/>
  <c r="S11" i="7"/>
  <c r="T10" i="7"/>
  <c r="S10" i="7"/>
  <c r="T9" i="7"/>
  <c r="S9" i="7"/>
  <c r="T6" i="7"/>
  <c r="S6" i="7"/>
  <c r="T9" i="6"/>
  <c r="S9" i="6"/>
  <c r="T6" i="6"/>
  <c r="S6" i="6"/>
  <c r="T9" i="5"/>
  <c r="S9" i="5"/>
  <c r="T6" i="5"/>
  <c r="S6" i="5"/>
</calcChain>
</file>

<file path=xl/sharedStrings.xml><?xml version="1.0" encoding="utf-8"?>
<sst xmlns="http://schemas.openxmlformats.org/spreadsheetml/2006/main" count="940" uniqueCount="289">
  <si>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</si>
  <si>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</si>
  <si>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</si>
  <si>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</si>
  <si>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</si>
  <si>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</si>
  <si>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</si>
  <si>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</si>
  <si>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</si>
  <si>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</si>
  <si>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90</t>
  </si>
  <si>
    <t>Аджикильдеев Виталий</t>
  </si>
  <si>
    <t>Открытая (28.07.1988)/32</t>
  </si>
  <si>
    <t>88,10</t>
  </si>
  <si>
    <t xml:space="preserve">Пермь/Пермский край </t>
  </si>
  <si>
    <t>260,0</t>
  </si>
  <si>
    <t>280,0</t>
  </si>
  <si>
    <t>290,0</t>
  </si>
  <si>
    <t>185,0</t>
  </si>
  <si>
    <t>195,0</t>
  </si>
  <si>
    <t>202,5</t>
  </si>
  <si>
    <t>277,5</t>
  </si>
  <si>
    <t>ВЕСОВАЯ КАТЕГОРИЯ   100</t>
  </si>
  <si>
    <t>Иванов Евгений</t>
  </si>
  <si>
    <t>Открытая (28.09.1990)/30</t>
  </si>
  <si>
    <t>97,80</t>
  </si>
  <si>
    <t xml:space="preserve">Тюмень/Тюменская область </t>
  </si>
  <si>
    <t>150,0</t>
  </si>
  <si>
    <t>160,0</t>
  </si>
  <si>
    <t>170,0</t>
  </si>
  <si>
    <t>110,0</t>
  </si>
  <si>
    <t>115,0</t>
  </si>
  <si>
    <t>190,0</t>
  </si>
  <si>
    <t>205,0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</si>
  <si>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</si>
  <si>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</si>
  <si>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</si>
  <si>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</si>
  <si>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</si>
  <si>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</si>
  <si>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 xml:space="preserve">Wilks </t>
  </si>
  <si>
    <t>90</t>
  </si>
  <si>
    <t>1</t>
  </si>
  <si>
    <t/>
  </si>
  <si>
    <t>ВЕСОВАЯ КАТЕГОРИЯ   67.5</t>
  </si>
  <si>
    <t>Сорокин Иван</t>
  </si>
  <si>
    <t>Открытая (04.12.1991)/29</t>
  </si>
  <si>
    <t>65,60</t>
  </si>
  <si>
    <t>187,5</t>
  </si>
  <si>
    <t>200,0</t>
  </si>
  <si>
    <t>125,0</t>
  </si>
  <si>
    <t>132,5</t>
  </si>
  <si>
    <t>215,0</t>
  </si>
  <si>
    <t>225,0</t>
  </si>
  <si>
    <t>230,0</t>
  </si>
  <si>
    <t>Новрузов Оскар</t>
  </si>
  <si>
    <t>Открытая (26.07.1993)/27</t>
  </si>
  <si>
    <t>97,60</t>
  </si>
  <si>
    <t>210,0</t>
  </si>
  <si>
    <t>222,5</t>
  </si>
  <si>
    <t>235,0</t>
  </si>
  <si>
    <t>140,0</t>
  </si>
  <si>
    <t>155,0</t>
  </si>
  <si>
    <t>Гребенкина Наталья</t>
  </si>
  <si>
    <t>Открытая (30.03.1989)/31</t>
  </si>
  <si>
    <t>64,20</t>
  </si>
  <si>
    <t>70,0</t>
  </si>
  <si>
    <t>75,0</t>
  </si>
  <si>
    <t>80,0</t>
  </si>
  <si>
    <t>50,0</t>
  </si>
  <si>
    <t>52,5</t>
  </si>
  <si>
    <t>57,5</t>
  </si>
  <si>
    <t>95,0</t>
  </si>
  <si>
    <t>102,5</t>
  </si>
  <si>
    <t>Пасечнюк Александр</t>
  </si>
  <si>
    <t>Юноши 14-16 (17.02.2005)/15</t>
  </si>
  <si>
    <t>67,40</t>
  </si>
  <si>
    <t>122,5</t>
  </si>
  <si>
    <t>65,0</t>
  </si>
  <si>
    <t>67,5</t>
  </si>
  <si>
    <t>130,0</t>
  </si>
  <si>
    <t>Галь Антон</t>
  </si>
  <si>
    <t>Юноши 14-16 (08.04.2005)/15</t>
  </si>
  <si>
    <t>67,20</t>
  </si>
  <si>
    <t>105,0</t>
  </si>
  <si>
    <t>72,5</t>
  </si>
  <si>
    <t>77,5</t>
  </si>
  <si>
    <t>140,5</t>
  </si>
  <si>
    <t>Юриков Николай</t>
  </si>
  <si>
    <t>Юноши 17-19 (10.10.2002)/18</t>
  </si>
  <si>
    <t>65,30</t>
  </si>
  <si>
    <t>120,0</t>
  </si>
  <si>
    <t>137,5</t>
  </si>
  <si>
    <t>142,5</t>
  </si>
  <si>
    <t>ВЕСОВАЯ КАТЕГОРИЯ   75</t>
  </si>
  <si>
    <t>Юриков Степан</t>
  </si>
  <si>
    <t>Юноши 14-16 (16.03.2005)/15</t>
  </si>
  <si>
    <t>74,50</t>
  </si>
  <si>
    <t>145,0</t>
  </si>
  <si>
    <t>82,5</t>
  </si>
  <si>
    <t>90,0</t>
  </si>
  <si>
    <t>Стойлов Дмитрий</t>
  </si>
  <si>
    <t>Юноши 14-16 (04.05.2005)/15</t>
  </si>
  <si>
    <t>71,20</t>
  </si>
  <si>
    <t>Овсянкин Матвей</t>
  </si>
  <si>
    <t>Юноши 14-16 (02.10.2005)/15</t>
  </si>
  <si>
    <t>71,60</t>
  </si>
  <si>
    <t>97,5</t>
  </si>
  <si>
    <t>55,0</t>
  </si>
  <si>
    <t>ВЕСОВАЯ КАТЕГОРИЯ   110</t>
  </si>
  <si>
    <t>Золотарёв Алексей</t>
  </si>
  <si>
    <t>Открытая (18.08.1993)/27</t>
  </si>
  <si>
    <t>108,80</t>
  </si>
  <si>
    <t>152,5</t>
  </si>
  <si>
    <t>165,0</t>
  </si>
  <si>
    <t>175,0</t>
  </si>
  <si>
    <t>180,0</t>
  </si>
  <si>
    <t xml:space="preserve">Юноши </t>
  </si>
  <si>
    <t xml:space="preserve">Юноши 14-16 </t>
  </si>
  <si>
    <t>75</t>
  </si>
  <si>
    <t>365,0</t>
  </si>
  <si>
    <t>261,3035</t>
  </si>
  <si>
    <t>330,0</t>
  </si>
  <si>
    <t>2</t>
  </si>
  <si>
    <t>3</t>
  </si>
  <si>
    <t>ВЕСОВАЯ КАТЕГОРИЯ   48</t>
  </si>
  <si>
    <t>Склярова Лариса</t>
  </si>
  <si>
    <t>Юниорки (09.05.1999)/21</t>
  </si>
  <si>
    <t>46,25</t>
  </si>
  <si>
    <t>62,5</t>
  </si>
  <si>
    <t>35,0</t>
  </si>
  <si>
    <t>40,0</t>
  </si>
  <si>
    <t>42,5</t>
  </si>
  <si>
    <t>ВЕСОВАЯ КАТЕГОРИЯ   52</t>
  </si>
  <si>
    <t>Перковская Ольга</t>
  </si>
  <si>
    <t>Открытая (08.07.1989)/31</t>
  </si>
  <si>
    <t>51,10</t>
  </si>
  <si>
    <t>47,5</t>
  </si>
  <si>
    <t>85,0</t>
  </si>
  <si>
    <t>ВЕСОВАЯ КАТЕГОРИЯ   60</t>
  </si>
  <si>
    <t>Белоус Елизавета</t>
  </si>
  <si>
    <t>Открытая (18.09.1982)/38</t>
  </si>
  <si>
    <t>59,30</t>
  </si>
  <si>
    <t>60,0</t>
  </si>
  <si>
    <t>135,0</t>
  </si>
  <si>
    <t>Банникова Мария</t>
  </si>
  <si>
    <t>Девушки 17-19 (16.04.2002)/18</t>
  </si>
  <si>
    <t>88,90</t>
  </si>
  <si>
    <t>100,0</t>
  </si>
  <si>
    <t>Пискулин Захар</t>
  </si>
  <si>
    <t>Юноши 14-16 (21.09.2010)/10</t>
  </si>
  <si>
    <t>43,80</t>
  </si>
  <si>
    <t>Талеев Дмитрий</t>
  </si>
  <si>
    <t>Открытая (08.08.1994)/26</t>
  </si>
  <si>
    <t>Харитонов Леонид</t>
  </si>
  <si>
    <t>Открытая (12.07.1993)/27</t>
  </si>
  <si>
    <t>62,80</t>
  </si>
  <si>
    <t>Куланин Александр</t>
  </si>
  <si>
    <t>Открытая (27.01.1990)/30</t>
  </si>
  <si>
    <t>ВЕСОВАЯ КАТЕГОРИЯ   82.5</t>
  </si>
  <si>
    <t>Ефимов Георгий</t>
  </si>
  <si>
    <t>Юноши 17-19 (17.04.2002)/18</t>
  </si>
  <si>
    <t>80,00</t>
  </si>
  <si>
    <t>147,5</t>
  </si>
  <si>
    <t>157,5</t>
  </si>
  <si>
    <t>112,5</t>
  </si>
  <si>
    <t>220,0</t>
  </si>
  <si>
    <t>Дручинин Артем</t>
  </si>
  <si>
    <t>Открытая (25.12.1990)/29</t>
  </si>
  <si>
    <t>81,30</t>
  </si>
  <si>
    <t>Ярцев Данил</t>
  </si>
  <si>
    <t>Открытая (07.11.1992)/28</t>
  </si>
  <si>
    <t>89,40</t>
  </si>
  <si>
    <t>240,0</t>
  </si>
  <si>
    <t>250,0</t>
  </si>
  <si>
    <t>Иванцов Никита</t>
  </si>
  <si>
    <t>Открытая (09.11.1990)/30</t>
  </si>
  <si>
    <t>89,10</t>
  </si>
  <si>
    <t>192,5</t>
  </si>
  <si>
    <t>Носко Кирилл</t>
  </si>
  <si>
    <t>Открытая (21.01.1984)/36</t>
  </si>
  <si>
    <t>95,80</t>
  </si>
  <si>
    <t>Шкуратов Александр</t>
  </si>
  <si>
    <t>Открытая (06.06.1993)/27</t>
  </si>
  <si>
    <t>97,50</t>
  </si>
  <si>
    <t>167,5</t>
  </si>
  <si>
    <t>Зотиков Алексей</t>
  </si>
  <si>
    <t>Мастера 40-49 (08.04.1975)/45</t>
  </si>
  <si>
    <t>96,20</t>
  </si>
  <si>
    <t>570,0</t>
  </si>
  <si>
    <t>365,1420</t>
  </si>
  <si>
    <t>310,0</t>
  </si>
  <si>
    <t>-</t>
  </si>
  <si>
    <t>Результат</t>
  </si>
  <si>
    <t>Глякин Андрей</t>
  </si>
  <si>
    <t>Юноши 17-19 (11.03.2003)/17</t>
  </si>
  <si>
    <t>Казаринов Сергей</t>
  </si>
  <si>
    <t>Открытая (03.07.1987)/33</t>
  </si>
  <si>
    <t>Аппасов Дамир</t>
  </si>
  <si>
    <t>Открытая (15.05.1990)/30</t>
  </si>
  <si>
    <t>97,90</t>
  </si>
  <si>
    <t>Стефаненко Денис</t>
  </si>
  <si>
    <t>Мастера 40-49 (27.10.1979)/41</t>
  </si>
  <si>
    <t>93,70</t>
  </si>
  <si>
    <t>Прозоров Александр</t>
  </si>
  <si>
    <t>Мастера 40-49 (12.12.1973)/46</t>
  </si>
  <si>
    <t>108,70</t>
  </si>
  <si>
    <t>Гафурова Замира</t>
  </si>
  <si>
    <t>Девушки 14-16 (01.08.2007)/13</t>
  </si>
  <si>
    <t>47,50</t>
  </si>
  <si>
    <t xml:space="preserve">Тобольск/Тюменская область </t>
  </si>
  <si>
    <t>30,0</t>
  </si>
  <si>
    <t>37,5</t>
  </si>
  <si>
    <t>Гапич Никита</t>
  </si>
  <si>
    <t>Открытая (10.06.1991)/29</t>
  </si>
  <si>
    <t>72,90</t>
  </si>
  <si>
    <t>Буянов Вячеслав</t>
  </si>
  <si>
    <t>Открытая (24.03.1988)/32</t>
  </si>
  <si>
    <t>81,50</t>
  </si>
  <si>
    <t>162,5</t>
  </si>
  <si>
    <t>Мартынович Владимир</t>
  </si>
  <si>
    <t>Мастера 40-49 (02.09.1974)/46</t>
  </si>
  <si>
    <t>80,40</t>
  </si>
  <si>
    <t>Бакиев Рамиль</t>
  </si>
  <si>
    <t>Открытая (18.03.1990)/30</t>
  </si>
  <si>
    <t>89,50</t>
  </si>
  <si>
    <t>Ипполитов Александр</t>
  </si>
  <si>
    <t>Открытая (09.02.1989)/31</t>
  </si>
  <si>
    <t>109,40</t>
  </si>
  <si>
    <t>ВЕСОВАЯ КАТЕГОРИЯ   140</t>
  </si>
  <si>
    <t>Тяпкин Александр</t>
  </si>
  <si>
    <t>Открытая (09.06.1989)/31</t>
  </si>
  <si>
    <t>137,00</t>
  </si>
  <si>
    <t>Гловацкий Данил</t>
  </si>
  <si>
    <t>Открытая (29.06.1995)/25</t>
  </si>
  <si>
    <t>67,50</t>
  </si>
  <si>
    <t>Иванов Иван</t>
  </si>
  <si>
    <t>Юниоры (05.02.1997)/23</t>
  </si>
  <si>
    <t>72,00</t>
  </si>
  <si>
    <t xml:space="preserve">Ишим/Тюменская область </t>
  </si>
  <si>
    <t>Вилисов Владислав</t>
  </si>
  <si>
    <t>Юноши 17-19 (11.10.2003)/17</t>
  </si>
  <si>
    <t>82,00</t>
  </si>
  <si>
    <t>Джерапов Илья</t>
  </si>
  <si>
    <t>Открытая (30.06.1994)/26</t>
  </si>
  <si>
    <t>74,30</t>
  </si>
  <si>
    <t>92,5</t>
  </si>
  <si>
    <t>127,5</t>
  </si>
  <si>
    <t>Чемпионат Уральского федерального округа
WRPF любители Силовое двоеборье без экипировки ДК
Тюмень/Тюменская область, 4 декабря 2020 года</t>
  </si>
  <si>
    <t>Чемпионат Уральского федерального округа
WRPF любители Становая тяга без экипировки ДК
Тюмень/Тюменская область, 4 декабря 2020 года</t>
  </si>
  <si>
    <t>Чемпионат Уральского федерального округа
WRPF любители Становая тяга без экипировки
Тюмень/Тюменская область, 4 декабря 2020 года</t>
  </si>
  <si>
    <t>Чемпионат Уральского федерального округа
WEPF Жим лежа в многопетельной софт экипировке
Тюмень/Тюменская область, 4 декабря 2020 года</t>
  </si>
  <si>
    <t>Чемпионат Уральского федерального округа
WEPF Жим лежа в однопетельной софт экипировке ДК
Тюмень/Тюменская область, 4 декабря 2020 года</t>
  </si>
  <si>
    <t>Чемпионат Уральского федерального округа
WRPF любители Жим лежа без экипировки ДК
Тюмень/Тюменская область, 4 декабря 2020 года</t>
  </si>
  <si>
    <t>Чемпионат Уральского федерального округа
WRPF любители Жим лежа без экипировки
Тюмень/Тюменская область, 4 декабря 2020 года</t>
  </si>
  <si>
    <t>Чемпионат Уральского федерального округа
WRPF любители Пауэрлифтинг без экипировки ДК
Тюмень/Тюменская область, 4 декабря 2020 года</t>
  </si>
  <si>
    <t>Чемпионат Уральского федерального округа
WRPF любители Пауэрлифтинг без экипировки
Тюмень/Тюменская область, 4 декабря 2020 года</t>
  </si>
  <si>
    <t>Чемпионат Уральского федерального округа
WRPF любители Пауэрлифтинг классический в бинтах ДК
Тюмень/Тюменская область, 4 декабря 2020 года</t>
  </si>
  <si>
    <t>Чемпионат Уральского федерального округа
WRPF любители Пауэрлифтинг классический в бинтах
Тюмень/Тюменская область, 4 декабря 2020 года</t>
  </si>
  <si>
    <t>Надым/ЯМАО</t>
  </si>
  <si>
    <t>Междуреченский/ХМАО</t>
  </si>
  <si>
    <t xml:space="preserve">Ярцев Д. </t>
  </si>
  <si>
    <t xml:space="preserve">Мацько И. </t>
  </si>
  <si>
    <t xml:space="preserve">Зотин М. </t>
  </si>
  <si>
    <t xml:space="preserve">Саранский С. </t>
  </si>
  <si>
    <t xml:space="preserve">Павлов П. </t>
  </si>
  <si>
    <t xml:space="preserve">Беслекоев О. </t>
  </si>
  <si>
    <t xml:space="preserve">Калинин А. </t>
  </si>
  <si>
    <t>Весовая категория</t>
  </si>
  <si>
    <t xml:space="preserve">Булычев А. </t>
  </si>
  <si>
    <t xml:space="preserve">Беловал Е. </t>
  </si>
  <si>
    <t xml:space="preserve">Сорокин И. </t>
  </si>
  <si>
    <t>Нижневартовск/ХМАО</t>
  </si>
  <si>
    <t>Ноябрьск/ЯМАО</t>
  </si>
  <si>
    <t>Беловал Е.</t>
  </si>
  <si>
    <t>Яценко М.</t>
  </si>
  <si>
    <t xml:space="preserve">Нижневартовск/ХМАО </t>
  </si>
  <si>
    <t xml:space="preserve">Ханты-Мансийск/ХМАО </t>
  </si>
  <si>
    <t xml:space="preserve">Глякин С. </t>
  </si>
  <si>
    <t xml:space="preserve">Берсенев В. </t>
  </si>
  <si>
    <t>№</t>
  </si>
  <si>
    <t xml:space="preserve"> </t>
  </si>
  <si>
    <t xml:space="preserve">
Дата рождения/Возраст</t>
  </si>
  <si>
    <t>Возрастная группа</t>
  </si>
  <si>
    <t>J</t>
  </si>
  <si>
    <t>O</t>
  </si>
  <si>
    <t>T2</t>
  </si>
  <si>
    <t>T1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</si>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</sst>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3" borderId="16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44"/>
  <sheetViews>
    <sheetView workbookViewId="0">
      <selection activeCell="E38" sqref="E38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9.832031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9" bestFit="1" customWidth="1"/>
    <col min="20" max="20" width="8.5" style="34" bestFit="1" customWidth="1"/>
    <col min="21" max="21" width="18.83203125" style="5" bestFit="1" customWidth="1"/>
    <col min="22" max="16384" width="9.1640625" style="3"/>
  </cols>
  <sheetData>
    <row r="1" spans="1:21" s="2" customFormat="1" ht="29" customHeight="1">
      <c r="A1" s="47" t="s">
        <v>255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>
      <c r="A3" s="55" t="s">
        <v>280</v>
      </c>
      <c r="B3" s="61" t="s">
        <v>0</v>
      </c>
      <c r="C3" s="57" t="s">
        <v>282</v>
      </c>
      <c r="D3" s="57" t="s">
        <v>6</v>
      </c>
      <c r="E3" s="59" t="s">
        <v>283</v>
      </c>
      <c r="F3" s="59" t="s">
        <v>5</v>
      </c>
      <c r="G3" s="59" t="s">
        <v>7</v>
      </c>
      <c r="H3" s="59"/>
      <c r="I3" s="59"/>
      <c r="J3" s="59"/>
      <c r="K3" s="59" t="s">
        <v>8</v>
      </c>
      <c r="L3" s="59"/>
      <c r="M3" s="59"/>
      <c r="N3" s="59"/>
      <c r="O3" s="59" t="s">
        <v>9</v>
      </c>
      <c r="P3" s="59"/>
      <c r="Q3" s="59"/>
      <c r="R3" s="59"/>
      <c r="S3" s="39" t="s">
        <v>1</v>
      </c>
      <c r="T3" s="41" t="s">
        <v>3</v>
      </c>
      <c r="U3" s="43" t="s">
        <v>2</v>
      </c>
    </row>
    <row r="4" spans="1:21" s="1" customFormat="1" ht="21" customHeight="1" thickBot="1">
      <c r="A4" s="56"/>
      <c r="B4" s="62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0"/>
      <c r="T4" s="42"/>
      <c r="U4" s="44"/>
    </row>
    <row r="5" spans="1:21" ht="16">
      <c r="A5" s="45" t="s">
        <v>125</v>
      </c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21">
      <c r="A6" s="8" t="s">
        <v>42</v>
      </c>
      <c r="B6" s="7" t="s">
        <v>126</v>
      </c>
      <c r="C6" s="7" t="s">
        <v>127</v>
      </c>
      <c r="D6" s="7" t="s">
        <v>128</v>
      </c>
      <c r="E6" s="7" t="s">
        <v>284</v>
      </c>
      <c r="F6" s="7" t="s">
        <v>259</v>
      </c>
      <c r="G6" s="14" t="s">
        <v>108</v>
      </c>
      <c r="H6" s="14" t="s">
        <v>129</v>
      </c>
      <c r="I6" s="14" t="s">
        <v>66</v>
      </c>
      <c r="J6" s="8"/>
      <c r="K6" s="14" t="s">
        <v>130</v>
      </c>
      <c r="L6" s="14" t="s">
        <v>131</v>
      </c>
      <c r="M6" s="14" t="s">
        <v>132</v>
      </c>
      <c r="N6" s="8"/>
      <c r="O6" s="14" t="s">
        <v>79</v>
      </c>
      <c r="P6" s="14" t="s">
        <v>67</v>
      </c>
      <c r="Q6" s="14" t="s">
        <v>68</v>
      </c>
      <c r="R6" s="8"/>
      <c r="S6" s="30" t="str">
        <f>"192,5"</f>
        <v>192,5</v>
      </c>
      <c r="T6" s="35" t="str">
        <f>"287,5180"</f>
        <v>287,5180</v>
      </c>
      <c r="U6" s="7" t="s">
        <v>261</v>
      </c>
    </row>
    <row r="7" spans="1:21">
      <c r="B7" s="5" t="s">
        <v>43</v>
      </c>
    </row>
    <row r="8" spans="1:21" ht="16">
      <c r="A8" s="60" t="s">
        <v>133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</row>
    <row r="9" spans="1:21">
      <c r="A9" s="8" t="s">
        <v>42</v>
      </c>
      <c r="B9" s="7" t="s">
        <v>134</v>
      </c>
      <c r="C9" s="7" t="s">
        <v>135</v>
      </c>
      <c r="D9" s="7" t="s">
        <v>136</v>
      </c>
      <c r="E9" s="7" t="s">
        <v>285</v>
      </c>
      <c r="F9" s="7" t="s">
        <v>259</v>
      </c>
      <c r="G9" s="14" t="s">
        <v>78</v>
      </c>
      <c r="H9" s="14" t="s">
        <v>66</v>
      </c>
      <c r="I9" s="15" t="s">
        <v>67</v>
      </c>
      <c r="J9" s="8"/>
      <c r="K9" s="15" t="s">
        <v>137</v>
      </c>
      <c r="L9" s="14" t="s">
        <v>137</v>
      </c>
      <c r="M9" s="15" t="s">
        <v>69</v>
      </c>
      <c r="N9" s="8"/>
      <c r="O9" s="14" t="s">
        <v>68</v>
      </c>
      <c r="P9" s="14" t="s">
        <v>138</v>
      </c>
      <c r="Q9" s="15" t="s">
        <v>100</v>
      </c>
      <c r="R9" s="8"/>
      <c r="S9" s="30" t="str">
        <f>"202,5"</f>
        <v>202,5</v>
      </c>
      <c r="T9" s="35" t="str">
        <f>"255,8587"</f>
        <v>255,8587</v>
      </c>
      <c r="U9" s="7" t="s">
        <v>261</v>
      </c>
    </row>
    <row r="10" spans="1:21">
      <c r="B10" s="5" t="s">
        <v>43</v>
      </c>
    </row>
    <row r="11" spans="1:21" ht="16">
      <c r="A11" s="60" t="s">
        <v>139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</row>
    <row r="12" spans="1:21">
      <c r="A12" s="8" t="s">
        <v>42</v>
      </c>
      <c r="B12" s="7" t="s">
        <v>140</v>
      </c>
      <c r="C12" s="7" t="s">
        <v>141</v>
      </c>
      <c r="D12" s="7" t="s">
        <v>142</v>
      </c>
      <c r="E12" s="7" t="s">
        <v>285</v>
      </c>
      <c r="F12" s="7" t="s">
        <v>26</v>
      </c>
      <c r="G12" s="15" t="s">
        <v>72</v>
      </c>
      <c r="H12" s="15" t="s">
        <v>72</v>
      </c>
      <c r="I12" s="14" t="s">
        <v>72</v>
      </c>
      <c r="J12" s="8"/>
      <c r="K12" s="14" t="s">
        <v>143</v>
      </c>
      <c r="L12" s="15" t="s">
        <v>78</v>
      </c>
      <c r="M12" s="14" t="s">
        <v>78</v>
      </c>
      <c r="N12" s="8"/>
      <c r="O12" s="14" t="s">
        <v>80</v>
      </c>
      <c r="P12" s="14" t="s">
        <v>144</v>
      </c>
      <c r="Q12" s="15" t="s">
        <v>92</v>
      </c>
      <c r="R12" s="8"/>
      <c r="S12" s="30" t="str">
        <f>"295,0"</f>
        <v>295,0</v>
      </c>
      <c r="T12" s="35" t="str">
        <f>"331,9045"</f>
        <v>331,9045</v>
      </c>
      <c r="U12" s="7" t="s">
        <v>263</v>
      </c>
    </row>
    <row r="13" spans="1:21">
      <c r="B13" s="5" t="s">
        <v>43</v>
      </c>
    </row>
    <row r="14" spans="1:21" ht="16">
      <c r="A14" s="60" t="s">
        <v>10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5" spans="1:21">
      <c r="A15" s="8" t="s">
        <v>42</v>
      </c>
      <c r="B15" s="7" t="s">
        <v>145</v>
      </c>
      <c r="C15" s="7" t="s">
        <v>146</v>
      </c>
      <c r="D15" s="7" t="s">
        <v>147</v>
      </c>
      <c r="E15" s="7" t="s">
        <v>286</v>
      </c>
      <c r="F15" s="7" t="s">
        <v>260</v>
      </c>
      <c r="G15" s="14" t="s">
        <v>148</v>
      </c>
      <c r="H15" s="14" t="s">
        <v>30</v>
      </c>
      <c r="I15" s="14" t="s">
        <v>91</v>
      </c>
      <c r="J15" s="8"/>
      <c r="K15" s="14" t="s">
        <v>108</v>
      </c>
      <c r="L15" s="14" t="s">
        <v>143</v>
      </c>
      <c r="M15" s="15" t="s">
        <v>78</v>
      </c>
      <c r="N15" s="8"/>
      <c r="O15" s="14" t="s">
        <v>148</v>
      </c>
      <c r="P15" s="14" t="s">
        <v>30</v>
      </c>
      <c r="Q15" s="15" t="s">
        <v>31</v>
      </c>
      <c r="R15" s="8"/>
      <c r="S15" s="30" t="str">
        <f>"290,0"</f>
        <v>290,0</v>
      </c>
      <c r="T15" s="35" t="str">
        <f>"251,8940"</f>
        <v>251,8940</v>
      </c>
      <c r="U15" s="7" t="s">
        <v>264</v>
      </c>
    </row>
    <row r="16" spans="1:21">
      <c r="B16" s="5" t="s">
        <v>43</v>
      </c>
    </row>
    <row r="17" spans="1:21" ht="16">
      <c r="A17" s="60" t="s">
        <v>133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</row>
    <row r="18" spans="1:21">
      <c r="A18" s="8" t="s">
        <v>42</v>
      </c>
      <c r="B18" s="7" t="s">
        <v>149</v>
      </c>
      <c r="C18" s="7" t="s">
        <v>150</v>
      </c>
      <c r="D18" s="7" t="s">
        <v>151</v>
      </c>
      <c r="E18" s="7" t="s">
        <v>287</v>
      </c>
      <c r="F18" s="7" t="s">
        <v>26</v>
      </c>
      <c r="G18" s="14" t="s">
        <v>132</v>
      </c>
      <c r="H18" s="14" t="s">
        <v>69</v>
      </c>
      <c r="I18" s="14" t="s">
        <v>108</v>
      </c>
      <c r="J18" s="8"/>
      <c r="K18" s="14" t="s">
        <v>130</v>
      </c>
      <c r="L18" s="14" t="s">
        <v>131</v>
      </c>
      <c r="M18" s="14" t="s">
        <v>132</v>
      </c>
      <c r="N18" s="8"/>
      <c r="O18" s="14" t="s">
        <v>143</v>
      </c>
      <c r="P18" s="14" t="s">
        <v>79</v>
      </c>
      <c r="Q18" s="14" t="s">
        <v>85</v>
      </c>
      <c r="R18" s="8"/>
      <c r="S18" s="30" t="str">
        <f>"170,0"</f>
        <v>170,0</v>
      </c>
      <c r="T18" s="35" t="str">
        <f>"202,4870"</f>
        <v>202,4870</v>
      </c>
      <c r="U18" s="7" t="s">
        <v>265</v>
      </c>
    </row>
    <row r="19" spans="1:21">
      <c r="B19" s="5" t="s">
        <v>43</v>
      </c>
    </row>
    <row r="20" spans="1:21" ht="16">
      <c r="A20" s="60" t="s">
        <v>44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</row>
    <row r="21" spans="1:21">
      <c r="A21" s="17" t="s">
        <v>42</v>
      </c>
      <c r="B21" s="16" t="s">
        <v>152</v>
      </c>
      <c r="C21" s="16" t="s">
        <v>153</v>
      </c>
      <c r="D21" s="16" t="s">
        <v>65</v>
      </c>
      <c r="E21" s="16" t="s">
        <v>285</v>
      </c>
      <c r="F21" s="16" t="s">
        <v>26</v>
      </c>
      <c r="G21" s="23" t="s">
        <v>91</v>
      </c>
      <c r="H21" s="23" t="s">
        <v>51</v>
      </c>
      <c r="I21" s="22" t="s">
        <v>93</v>
      </c>
      <c r="J21" s="17"/>
      <c r="K21" s="23" t="s">
        <v>72</v>
      </c>
      <c r="L21" s="23" t="s">
        <v>73</v>
      </c>
      <c r="M21" s="22" t="s">
        <v>30</v>
      </c>
      <c r="N21" s="17"/>
      <c r="O21" s="23" t="s">
        <v>116</v>
      </c>
      <c r="P21" s="22" t="s">
        <v>49</v>
      </c>
      <c r="Q21" s="22" t="s">
        <v>49</v>
      </c>
      <c r="R21" s="17"/>
      <c r="S21" s="31" t="str">
        <f>"415,0"</f>
        <v>415,0</v>
      </c>
      <c r="T21" s="36" t="str">
        <f>"333,4525"</f>
        <v>333,4525</v>
      </c>
      <c r="U21" s="16" t="s">
        <v>266</v>
      </c>
    </row>
    <row r="22" spans="1:21">
      <c r="A22" s="19" t="s">
        <v>123</v>
      </c>
      <c r="B22" s="18" t="s">
        <v>154</v>
      </c>
      <c r="C22" s="18" t="s">
        <v>155</v>
      </c>
      <c r="D22" s="18" t="s">
        <v>156</v>
      </c>
      <c r="E22" s="18" t="s">
        <v>285</v>
      </c>
      <c r="F22" s="18" t="s">
        <v>259</v>
      </c>
      <c r="G22" s="25" t="s">
        <v>72</v>
      </c>
      <c r="H22" s="24" t="s">
        <v>84</v>
      </c>
      <c r="I22" s="25" t="s">
        <v>84</v>
      </c>
      <c r="J22" s="19"/>
      <c r="K22" s="24" t="s">
        <v>78</v>
      </c>
      <c r="L22" s="25" t="s">
        <v>78</v>
      </c>
      <c r="M22" s="25" t="s">
        <v>67</v>
      </c>
      <c r="N22" s="19"/>
      <c r="O22" s="25" t="s">
        <v>91</v>
      </c>
      <c r="P22" s="25" t="s">
        <v>80</v>
      </c>
      <c r="Q22" s="24" t="s">
        <v>61</v>
      </c>
      <c r="R22" s="19"/>
      <c r="S22" s="32" t="str">
        <f>"310,0"</f>
        <v>310,0</v>
      </c>
      <c r="T22" s="37" t="str">
        <f>"253,8590"</f>
        <v>253,8590</v>
      </c>
      <c r="U22" s="18" t="s">
        <v>261</v>
      </c>
    </row>
    <row r="23" spans="1:21">
      <c r="A23" s="21" t="s">
        <v>192</v>
      </c>
      <c r="B23" s="20" t="s">
        <v>157</v>
      </c>
      <c r="C23" s="20" t="s">
        <v>158</v>
      </c>
      <c r="D23" s="20" t="s">
        <v>76</v>
      </c>
      <c r="E23" s="20" t="s">
        <v>285</v>
      </c>
      <c r="F23" s="20" t="s">
        <v>26</v>
      </c>
      <c r="G23" s="27" t="s">
        <v>114</v>
      </c>
      <c r="H23" s="27" t="s">
        <v>115</v>
      </c>
      <c r="I23" s="26" t="s">
        <v>116</v>
      </c>
      <c r="J23" s="21"/>
      <c r="K23" s="26" t="s">
        <v>31</v>
      </c>
      <c r="L23" s="26" t="s">
        <v>50</v>
      </c>
      <c r="M23" s="27" t="s">
        <v>80</v>
      </c>
      <c r="N23" s="21"/>
      <c r="O23" s="27" t="s">
        <v>49</v>
      </c>
      <c r="P23" s="27" t="s">
        <v>49</v>
      </c>
      <c r="Q23" s="27" t="s">
        <v>49</v>
      </c>
      <c r="R23" s="21"/>
      <c r="S23" s="33">
        <v>0</v>
      </c>
      <c r="T23" s="38" t="str">
        <f>"0,0000"</f>
        <v>0,0000</v>
      </c>
      <c r="U23" s="20" t="s">
        <v>266</v>
      </c>
    </row>
    <row r="24" spans="1:21">
      <c r="B24" s="5" t="s">
        <v>43</v>
      </c>
    </row>
    <row r="25" spans="1:21" ht="16">
      <c r="A25" s="60" t="s">
        <v>159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</row>
    <row r="26" spans="1:21">
      <c r="A26" s="17" t="s">
        <v>42</v>
      </c>
      <c r="B26" s="16" t="s">
        <v>160</v>
      </c>
      <c r="C26" s="16" t="s">
        <v>161</v>
      </c>
      <c r="D26" s="16" t="s">
        <v>162</v>
      </c>
      <c r="E26" s="16" t="s">
        <v>286</v>
      </c>
      <c r="F26" s="16" t="s">
        <v>26</v>
      </c>
      <c r="G26" s="23" t="s">
        <v>144</v>
      </c>
      <c r="H26" s="23" t="s">
        <v>163</v>
      </c>
      <c r="I26" s="23" t="s">
        <v>164</v>
      </c>
      <c r="J26" s="17"/>
      <c r="K26" s="23" t="s">
        <v>148</v>
      </c>
      <c r="L26" s="23" t="s">
        <v>165</v>
      </c>
      <c r="M26" s="23" t="s">
        <v>91</v>
      </c>
      <c r="N26" s="17"/>
      <c r="O26" s="23" t="s">
        <v>18</v>
      </c>
      <c r="P26" s="23" t="s">
        <v>20</v>
      </c>
      <c r="Q26" s="28" t="s">
        <v>166</v>
      </c>
      <c r="R26" s="17"/>
      <c r="S26" s="31">
        <v>500</v>
      </c>
      <c r="T26" s="36" t="e">
        <f>S26*E26</f>
        <v>#VALUE!</v>
      </c>
      <c r="U26" s="16" t="s">
        <v>262</v>
      </c>
    </row>
    <row r="27" spans="1:21">
      <c r="A27" s="21" t="s">
        <v>42</v>
      </c>
      <c r="B27" s="20" t="s">
        <v>167</v>
      </c>
      <c r="C27" s="20" t="s">
        <v>168</v>
      </c>
      <c r="D27" s="20" t="s">
        <v>169</v>
      </c>
      <c r="E27" s="20" t="s">
        <v>285</v>
      </c>
      <c r="F27" s="20" t="s">
        <v>26</v>
      </c>
      <c r="G27" s="27" t="s">
        <v>32</v>
      </c>
      <c r="H27" s="27" t="s">
        <v>32</v>
      </c>
      <c r="I27" s="26" t="s">
        <v>32</v>
      </c>
      <c r="J27" s="21"/>
      <c r="K27" s="26" t="s">
        <v>50</v>
      </c>
      <c r="L27" s="27" t="s">
        <v>51</v>
      </c>
      <c r="M27" s="27" t="s">
        <v>51</v>
      </c>
      <c r="N27" s="21"/>
      <c r="O27" s="26" t="s">
        <v>32</v>
      </c>
      <c r="P27" s="27" t="s">
        <v>49</v>
      </c>
      <c r="Q27" s="26" t="s">
        <v>49</v>
      </c>
      <c r="R27" s="21"/>
      <c r="S27" s="33" t="str">
        <f>"515,0"</f>
        <v>515,0</v>
      </c>
      <c r="T27" s="38" t="str">
        <f>"348,0885"</f>
        <v>348,0885</v>
      </c>
      <c r="U27" s="20" t="s">
        <v>262</v>
      </c>
    </row>
    <row r="28" spans="1:21">
      <c r="B28" s="5" t="s">
        <v>43</v>
      </c>
    </row>
    <row r="29" spans="1:21" ht="16">
      <c r="A29" s="60" t="s">
        <v>10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</row>
    <row r="30" spans="1:21">
      <c r="A30" s="17" t="s">
        <v>42</v>
      </c>
      <c r="B30" s="16" t="s">
        <v>170</v>
      </c>
      <c r="C30" s="16" t="s">
        <v>171</v>
      </c>
      <c r="D30" s="16" t="s">
        <v>172</v>
      </c>
      <c r="E30" s="16" t="s">
        <v>285</v>
      </c>
      <c r="F30" s="16" t="s">
        <v>259</v>
      </c>
      <c r="G30" s="23" t="s">
        <v>32</v>
      </c>
      <c r="H30" s="23" t="s">
        <v>49</v>
      </c>
      <c r="I30" s="22" t="s">
        <v>58</v>
      </c>
      <c r="J30" s="17"/>
      <c r="K30" s="23" t="s">
        <v>91</v>
      </c>
      <c r="L30" s="23" t="s">
        <v>80</v>
      </c>
      <c r="M30" s="22" t="s">
        <v>144</v>
      </c>
      <c r="N30" s="17"/>
      <c r="O30" s="23" t="s">
        <v>54</v>
      </c>
      <c r="P30" s="23" t="s">
        <v>173</v>
      </c>
      <c r="Q30" s="17"/>
      <c r="R30" s="17"/>
      <c r="S30" s="31" t="str">
        <f>"570,0"</f>
        <v>570,0</v>
      </c>
      <c r="T30" s="36" t="str">
        <f>"365,1420"</f>
        <v>365,1420</v>
      </c>
      <c r="U30" s="16" t="s">
        <v>261</v>
      </c>
    </row>
    <row r="31" spans="1:21">
      <c r="A31" s="21" t="s">
        <v>123</v>
      </c>
      <c r="B31" s="20" t="s">
        <v>175</v>
      </c>
      <c r="C31" s="20" t="s">
        <v>176</v>
      </c>
      <c r="D31" s="20" t="s">
        <v>177</v>
      </c>
      <c r="E31" s="20" t="s">
        <v>285</v>
      </c>
      <c r="F31" s="20" t="s">
        <v>26</v>
      </c>
      <c r="G31" s="26" t="s">
        <v>116</v>
      </c>
      <c r="H31" s="26" t="s">
        <v>178</v>
      </c>
      <c r="I31" s="27" t="s">
        <v>49</v>
      </c>
      <c r="J31" s="21"/>
      <c r="K31" s="27" t="s">
        <v>28</v>
      </c>
      <c r="L31" s="26" t="s">
        <v>28</v>
      </c>
      <c r="M31" s="27" t="s">
        <v>114</v>
      </c>
      <c r="N31" s="21"/>
      <c r="O31" s="26" t="s">
        <v>32</v>
      </c>
      <c r="P31" s="26" t="s">
        <v>49</v>
      </c>
      <c r="Q31" s="26" t="s">
        <v>52</v>
      </c>
      <c r="R31" s="21"/>
      <c r="S31" s="33" t="str">
        <f>"567,5"</f>
        <v>567,5</v>
      </c>
      <c r="T31" s="38" t="str">
        <f>"364,1648"</f>
        <v>364,1648</v>
      </c>
      <c r="U31" s="20" t="s">
        <v>262</v>
      </c>
    </row>
    <row r="32" spans="1:21">
      <c r="B32" s="5" t="s">
        <v>43</v>
      </c>
    </row>
    <row r="33" spans="1:21" ht="16">
      <c r="A33" s="60" t="s">
        <v>22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</row>
    <row r="34" spans="1:21">
      <c r="A34" s="17" t="s">
        <v>42</v>
      </c>
      <c r="B34" s="16" t="s">
        <v>179</v>
      </c>
      <c r="C34" s="16" t="s">
        <v>180</v>
      </c>
      <c r="D34" s="16" t="s">
        <v>181</v>
      </c>
      <c r="E34" s="16" t="s">
        <v>285</v>
      </c>
      <c r="F34" s="16" t="s">
        <v>259</v>
      </c>
      <c r="G34" s="22" t="s">
        <v>61</v>
      </c>
      <c r="H34" s="23" t="s">
        <v>61</v>
      </c>
      <c r="I34" s="23" t="s">
        <v>27</v>
      </c>
      <c r="J34" s="17"/>
      <c r="K34" s="23" t="s">
        <v>84</v>
      </c>
      <c r="L34" s="23" t="s">
        <v>30</v>
      </c>
      <c r="M34" s="23" t="s">
        <v>31</v>
      </c>
      <c r="N34" s="17"/>
      <c r="O34" s="23" t="s">
        <v>32</v>
      </c>
      <c r="P34" s="23" t="s">
        <v>49</v>
      </c>
      <c r="Q34" s="22" t="s">
        <v>58</v>
      </c>
      <c r="R34" s="17"/>
      <c r="S34" s="31" t="str">
        <f>"465,0"</f>
        <v>465,0</v>
      </c>
      <c r="T34" s="36" t="str">
        <f>"288,1605"</f>
        <v>288,1605</v>
      </c>
      <c r="U34" s="16" t="s">
        <v>261</v>
      </c>
    </row>
    <row r="35" spans="1:21">
      <c r="A35" s="19" t="s">
        <v>123</v>
      </c>
      <c r="B35" s="18" t="s">
        <v>182</v>
      </c>
      <c r="C35" s="18" t="s">
        <v>183</v>
      </c>
      <c r="D35" s="18" t="s">
        <v>184</v>
      </c>
      <c r="E35" s="18" t="s">
        <v>285</v>
      </c>
      <c r="F35" s="18" t="s">
        <v>26</v>
      </c>
      <c r="G35" s="25" t="s">
        <v>61</v>
      </c>
      <c r="H35" s="25" t="s">
        <v>113</v>
      </c>
      <c r="I35" s="25" t="s">
        <v>28</v>
      </c>
      <c r="J35" s="19"/>
      <c r="K35" s="25" t="s">
        <v>100</v>
      </c>
      <c r="L35" s="25" t="s">
        <v>107</v>
      </c>
      <c r="M35" s="24" t="s">
        <v>84</v>
      </c>
      <c r="N35" s="19"/>
      <c r="O35" s="25" t="s">
        <v>27</v>
      </c>
      <c r="P35" s="25" t="s">
        <v>28</v>
      </c>
      <c r="Q35" s="25" t="s">
        <v>185</v>
      </c>
      <c r="R35" s="19"/>
      <c r="S35" s="32" t="str">
        <f>"425,0"</f>
        <v>425,0</v>
      </c>
      <c r="T35" s="37" t="str">
        <f>"261,3750"</f>
        <v>261,3750</v>
      </c>
      <c r="U35" s="18" t="s">
        <v>263</v>
      </c>
    </row>
    <row r="36" spans="1:21">
      <c r="A36" s="21" t="s">
        <v>42</v>
      </c>
      <c r="B36" s="20" t="s">
        <v>186</v>
      </c>
      <c r="C36" s="20" t="s">
        <v>187</v>
      </c>
      <c r="D36" s="20" t="s">
        <v>188</v>
      </c>
      <c r="E36" s="20" t="s">
        <v>288</v>
      </c>
      <c r="F36" s="20" t="s">
        <v>26</v>
      </c>
      <c r="G36" s="26" t="s">
        <v>100</v>
      </c>
      <c r="H36" s="26" t="s">
        <v>148</v>
      </c>
      <c r="I36" s="27" t="s">
        <v>30</v>
      </c>
      <c r="J36" s="21"/>
      <c r="K36" s="26" t="s">
        <v>68</v>
      </c>
      <c r="L36" s="26" t="s">
        <v>100</v>
      </c>
      <c r="M36" s="27" t="s">
        <v>148</v>
      </c>
      <c r="N36" s="21"/>
      <c r="O36" s="27" t="s">
        <v>30</v>
      </c>
      <c r="P36" s="26" t="s">
        <v>30</v>
      </c>
      <c r="Q36" s="26" t="s">
        <v>91</v>
      </c>
      <c r="R36" s="21"/>
      <c r="S36" s="33" t="str">
        <f>"310,0"</f>
        <v>310,0</v>
      </c>
      <c r="T36" s="38" t="str">
        <f>"203,2720"</f>
        <v>203,2720</v>
      </c>
      <c r="U36" s="20" t="s">
        <v>267</v>
      </c>
    </row>
    <row r="37" spans="1:21">
      <c r="B37" s="5" t="s">
        <v>43</v>
      </c>
    </row>
    <row r="38" spans="1:21">
      <c r="B38" s="5" t="s">
        <v>43</v>
      </c>
    </row>
    <row r="39" spans="1:21">
      <c r="B39" s="5" t="s">
        <v>43</v>
      </c>
    </row>
    <row r="40" spans="1:21" ht="18">
      <c r="B40" s="9" t="s">
        <v>34</v>
      </c>
      <c r="C40" s="9"/>
      <c r="F40" s="3"/>
    </row>
    <row r="41" spans="1:21" ht="16">
      <c r="B41" s="10" t="s">
        <v>35</v>
      </c>
      <c r="C41" s="10"/>
      <c r="F41" s="3"/>
    </row>
    <row r="42" spans="1:21" ht="14">
      <c r="B42" s="11"/>
      <c r="C42" s="12" t="s">
        <v>36</v>
      </c>
      <c r="F42" s="3"/>
    </row>
    <row r="43" spans="1:21" ht="14">
      <c r="B43" s="13" t="s">
        <v>37</v>
      </c>
      <c r="C43" s="13" t="s">
        <v>38</v>
      </c>
      <c r="D43" s="13" t="s">
        <v>268</v>
      </c>
      <c r="E43" s="13" t="s">
        <v>39</v>
      </c>
      <c r="F43" s="13" t="s">
        <v>40</v>
      </c>
    </row>
    <row r="44" spans="1:21">
      <c r="B44" s="5" t="s">
        <v>170</v>
      </c>
      <c r="C44" s="5" t="s">
        <v>36</v>
      </c>
      <c r="D44" s="6" t="s">
        <v>41</v>
      </c>
      <c r="E44" s="6" t="s">
        <v>189</v>
      </c>
      <c r="F44" s="6" t="s">
        <v>190</v>
      </c>
    </row>
  </sheetData>
  <mergeCells count="22">
    <mergeCell ref="A29:R29"/>
    <mergeCell ref="A33:R33"/>
    <mergeCell ref="B3:B4"/>
    <mergeCell ref="A8:R8"/>
    <mergeCell ref="A11:R11"/>
    <mergeCell ref="A14:R14"/>
    <mergeCell ref="A17:R17"/>
    <mergeCell ref="A20:R20"/>
    <mergeCell ref="A25:R25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2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31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5" style="5" customWidth="1"/>
    <col min="14" max="16384" width="9.1640625" style="3"/>
  </cols>
  <sheetData>
    <row r="1" spans="1:13" s="2" customFormat="1" ht="29" customHeight="1">
      <c r="A1" s="47" t="s">
        <v>249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280</v>
      </c>
      <c r="B3" s="61" t="s">
        <v>0</v>
      </c>
      <c r="C3" s="57" t="s">
        <v>282</v>
      </c>
      <c r="D3" s="57" t="s">
        <v>6</v>
      </c>
      <c r="E3" s="59" t="s">
        <v>283</v>
      </c>
      <c r="F3" s="59" t="s">
        <v>5</v>
      </c>
      <c r="G3" s="59" t="s">
        <v>9</v>
      </c>
      <c r="H3" s="59"/>
      <c r="I3" s="59"/>
      <c r="J3" s="59"/>
      <c r="K3" s="59" t="s">
        <v>193</v>
      </c>
      <c r="L3" s="59" t="s">
        <v>3</v>
      </c>
      <c r="M3" s="43" t="s">
        <v>2</v>
      </c>
    </row>
    <row r="4" spans="1:13" s="1" customFormat="1" ht="21" customHeight="1" thickBot="1">
      <c r="A4" s="56"/>
      <c r="B4" s="62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44"/>
    </row>
    <row r="5" spans="1:13" ht="16">
      <c r="A5" s="45" t="s">
        <v>133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8" t="s">
        <v>42</v>
      </c>
      <c r="B6" s="7" t="s">
        <v>134</v>
      </c>
      <c r="C6" s="7" t="s">
        <v>135</v>
      </c>
      <c r="D6" s="7" t="s">
        <v>136</v>
      </c>
      <c r="E6" s="7" t="s">
        <v>285</v>
      </c>
      <c r="F6" s="7" t="s">
        <v>259</v>
      </c>
      <c r="G6" s="14" t="s">
        <v>68</v>
      </c>
      <c r="H6" s="14" t="s">
        <v>138</v>
      </c>
      <c r="I6" s="15" t="s">
        <v>100</v>
      </c>
      <c r="J6" s="8"/>
      <c r="K6" s="8" t="str">
        <f>"85,0"</f>
        <v>85,0</v>
      </c>
      <c r="L6" s="8" t="str">
        <f>"107,3975"</f>
        <v>107,3975</v>
      </c>
      <c r="M6" s="7" t="s">
        <v>261</v>
      </c>
    </row>
    <row r="7" spans="1:13">
      <c r="B7" s="5" t="s">
        <v>43</v>
      </c>
    </row>
    <row r="8" spans="1:13" ht="16">
      <c r="A8" s="60" t="s">
        <v>44</v>
      </c>
      <c r="B8" s="60"/>
      <c r="C8" s="60"/>
      <c r="D8" s="60"/>
      <c r="E8" s="60"/>
      <c r="F8" s="60"/>
      <c r="G8" s="60"/>
      <c r="H8" s="60"/>
      <c r="I8" s="60"/>
      <c r="J8" s="60"/>
    </row>
    <row r="9" spans="1:13">
      <c r="A9" s="8" t="s">
        <v>42</v>
      </c>
      <c r="B9" s="7" t="s">
        <v>233</v>
      </c>
      <c r="C9" s="7" t="s">
        <v>234</v>
      </c>
      <c r="D9" s="7" t="s">
        <v>235</v>
      </c>
      <c r="E9" s="7" t="s">
        <v>285</v>
      </c>
      <c r="F9" s="7" t="s">
        <v>26</v>
      </c>
      <c r="G9" s="14" t="s">
        <v>68</v>
      </c>
      <c r="H9" s="14" t="s">
        <v>100</v>
      </c>
      <c r="I9" s="14" t="s">
        <v>30</v>
      </c>
      <c r="J9" s="8"/>
      <c r="K9" s="8" t="str">
        <f>"110,0"</f>
        <v>110,0</v>
      </c>
      <c r="L9" s="8" t="str">
        <f>"84,8100"</f>
        <v>84,8100</v>
      </c>
      <c r="M9" s="7" t="s">
        <v>279</v>
      </c>
    </row>
    <row r="10" spans="1:13">
      <c r="B10" s="5" t="s">
        <v>43</v>
      </c>
    </row>
    <row r="11" spans="1:13" ht="16">
      <c r="A11" s="60" t="s">
        <v>94</v>
      </c>
      <c r="B11" s="60"/>
      <c r="C11" s="60"/>
      <c r="D11" s="60"/>
      <c r="E11" s="60"/>
      <c r="F11" s="60"/>
      <c r="G11" s="60"/>
      <c r="H11" s="60"/>
      <c r="I11" s="60"/>
      <c r="J11" s="60"/>
    </row>
    <row r="12" spans="1:13">
      <c r="A12" s="8" t="s">
        <v>42</v>
      </c>
      <c r="B12" s="7" t="s">
        <v>236</v>
      </c>
      <c r="C12" s="7" t="s">
        <v>237</v>
      </c>
      <c r="D12" s="7" t="s">
        <v>238</v>
      </c>
      <c r="E12" s="7" t="s">
        <v>284</v>
      </c>
      <c r="F12" s="7" t="s">
        <v>239</v>
      </c>
      <c r="G12" s="14" t="s">
        <v>114</v>
      </c>
      <c r="H12" s="14" t="s">
        <v>116</v>
      </c>
      <c r="I12" s="14" t="s">
        <v>32</v>
      </c>
      <c r="J12" s="8"/>
      <c r="K12" s="8" t="str">
        <f>"190,0"</f>
        <v>190,0</v>
      </c>
      <c r="L12" s="8" t="str">
        <f>"139,4030"</f>
        <v>139,4030</v>
      </c>
      <c r="M12" s="7" t="s">
        <v>281</v>
      </c>
    </row>
    <row r="13" spans="1:13">
      <c r="B13" s="5" t="s">
        <v>43</v>
      </c>
    </row>
    <row r="14" spans="1:13" ht="16">
      <c r="A14" s="60" t="s">
        <v>159</v>
      </c>
      <c r="B14" s="60"/>
      <c r="C14" s="60"/>
      <c r="D14" s="60"/>
      <c r="E14" s="60"/>
      <c r="F14" s="60"/>
      <c r="G14" s="60"/>
      <c r="H14" s="60"/>
      <c r="I14" s="60"/>
      <c r="J14" s="60"/>
    </row>
    <row r="15" spans="1:13">
      <c r="A15" s="8" t="s">
        <v>42</v>
      </c>
      <c r="B15" s="7" t="s">
        <v>240</v>
      </c>
      <c r="C15" s="7" t="s">
        <v>241</v>
      </c>
      <c r="D15" s="7" t="s">
        <v>242</v>
      </c>
      <c r="E15" s="7" t="s">
        <v>286</v>
      </c>
      <c r="F15" s="7" t="s">
        <v>26</v>
      </c>
      <c r="G15" s="14" t="s">
        <v>138</v>
      </c>
      <c r="H15" s="14" t="s">
        <v>148</v>
      </c>
      <c r="I15" s="14" t="s">
        <v>84</v>
      </c>
      <c r="J15" s="8"/>
      <c r="K15" s="8" t="str">
        <f>"105,0"</f>
        <v>105,0</v>
      </c>
      <c r="L15" s="8" t="str">
        <f>"70,6020"</f>
        <v>70,6020</v>
      </c>
      <c r="M15" s="7" t="s">
        <v>271</v>
      </c>
    </row>
    <row r="16" spans="1:13">
      <c r="B16" s="5" t="s">
        <v>43</v>
      </c>
    </row>
    <row r="17" spans="1:13" ht="16">
      <c r="A17" s="60" t="s">
        <v>10</v>
      </c>
      <c r="B17" s="60"/>
      <c r="C17" s="60"/>
      <c r="D17" s="60"/>
      <c r="E17" s="60"/>
      <c r="F17" s="60"/>
      <c r="G17" s="60"/>
      <c r="H17" s="60"/>
      <c r="I17" s="60"/>
      <c r="J17" s="60"/>
    </row>
    <row r="18" spans="1:13">
      <c r="A18" s="8" t="s">
        <v>42</v>
      </c>
      <c r="B18" s="7" t="s">
        <v>170</v>
      </c>
      <c r="C18" s="7" t="s">
        <v>171</v>
      </c>
      <c r="D18" s="7" t="s">
        <v>172</v>
      </c>
      <c r="E18" s="7" t="s">
        <v>285</v>
      </c>
      <c r="F18" s="7" t="s">
        <v>259</v>
      </c>
      <c r="G18" s="14" t="s">
        <v>54</v>
      </c>
      <c r="H18" s="14" t="s">
        <v>173</v>
      </c>
      <c r="I18" s="8" t="s">
        <v>174</v>
      </c>
      <c r="J18" s="8"/>
      <c r="K18" s="8" t="str">
        <f>"240,0"</f>
        <v>240,0</v>
      </c>
      <c r="L18" s="8" t="str">
        <f>"153,7440"</f>
        <v>153,7440</v>
      </c>
      <c r="M18" s="7" t="s">
        <v>261</v>
      </c>
    </row>
    <row r="19" spans="1:13">
      <c r="B19" s="5" t="s">
        <v>43</v>
      </c>
    </row>
    <row r="20" spans="1:13" ht="16">
      <c r="A20" s="60" t="s">
        <v>22</v>
      </c>
      <c r="B20" s="60"/>
      <c r="C20" s="60"/>
      <c r="D20" s="60"/>
      <c r="E20" s="60"/>
      <c r="F20" s="60"/>
      <c r="G20" s="60"/>
      <c r="H20" s="60"/>
      <c r="I20" s="60"/>
      <c r="J20" s="60"/>
    </row>
    <row r="21" spans="1:13">
      <c r="A21" s="8" t="s">
        <v>42</v>
      </c>
      <c r="B21" s="7" t="s">
        <v>179</v>
      </c>
      <c r="C21" s="7" t="s">
        <v>180</v>
      </c>
      <c r="D21" s="7" t="s">
        <v>181</v>
      </c>
      <c r="E21" s="7" t="s">
        <v>285</v>
      </c>
      <c r="F21" s="7" t="s">
        <v>259</v>
      </c>
      <c r="G21" s="14" t="s">
        <v>32</v>
      </c>
      <c r="H21" s="14" t="s">
        <v>49</v>
      </c>
      <c r="I21" s="15" t="s">
        <v>58</v>
      </c>
      <c r="J21" s="8"/>
      <c r="K21" s="8" t="str">
        <f>"200,0"</f>
        <v>200,0</v>
      </c>
      <c r="L21" s="8" t="str">
        <f>"123,9400"</f>
        <v>123,9400</v>
      </c>
      <c r="M21" s="7" t="s">
        <v>261</v>
      </c>
    </row>
    <row r="22" spans="1:13">
      <c r="B22" s="5" t="s">
        <v>43</v>
      </c>
    </row>
  </sheetData>
  <mergeCells count="17">
    <mergeCell ref="A20:J20"/>
    <mergeCell ref="A5:J5"/>
    <mergeCell ref="A8:J8"/>
    <mergeCell ref="A11:J11"/>
    <mergeCell ref="A14:J14"/>
    <mergeCell ref="A17:J17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7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0.8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6.5" style="5" bestFit="1" customWidth="1"/>
    <col min="14" max="16384" width="9.1640625" style="3"/>
  </cols>
  <sheetData>
    <row r="1" spans="1:13" s="2" customFormat="1" ht="29" customHeight="1">
      <c r="A1" s="47" t="s">
        <v>250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280</v>
      </c>
      <c r="B3" s="61" t="s">
        <v>0</v>
      </c>
      <c r="C3" s="57" t="s">
        <v>282</v>
      </c>
      <c r="D3" s="57" t="s">
        <v>6</v>
      </c>
      <c r="E3" s="59" t="s">
        <v>283</v>
      </c>
      <c r="F3" s="59" t="s">
        <v>5</v>
      </c>
      <c r="G3" s="59" t="s">
        <v>9</v>
      </c>
      <c r="H3" s="59"/>
      <c r="I3" s="59"/>
      <c r="J3" s="59"/>
      <c r="K3" s="59" t="s">
        <v>193</v>
      </c>
      <c r="L3" s="59" t="s">
        <v>3</v>
      </c>
      <c r="M3" s="43" t="s">
        <v>2</v>
      </c>
    </row>
    <row r="4" spans="1:13" s="1" customFormat="1" ht="21" customHeight="1" thickBot="1">
      <c r="A4" s="56"/>
      <c r="B4" s="62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44"/>
    </row>
    <row r="5" spans="1:13" ht="16">
      <c r="A5" s="45" t="s">
        <v>10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8" t="s">
        <v>42</v>
      </c>
      <c r="B6" s="7" t="s">
        <v>11</v>
      </c>
      <c r="C6" s="7" t="s">
        <v>12</v>
      </c>
      <c r="D6" s="7" t="s">
        <v>13</v>
      </c>
      <c r="E6" s="7" t="s">
        <v>285</v>
      </c>
      <c r="F6" s="7" t="s">
        <v>14</v>
      </c>
      <c r="G6" s="14" t="s">
        <v>15</v>
      </c>
      <c r="H6" s="14" t="s">
        <v>21</v>
      </c>
      <c r="I6" s="8"/>
      <c r="J6" s="8"/>
      <c r="K6" s="8" t="str">
        <f>"277,5"</f>
        <v>277,5</v>
      </c>
      <c r="L6" s="8" t="str">
        <f>"179,1263"</f>
        <v>179,1263</v>
      </c>
      <c r="M6" s="7" t="s">
        <v>274</v>
      </c>
    </row>
    <row r="7" spans="1:13">
      <c r="B7" s="5" t="s">
        <v>43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U2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6.5" style="5" bestFit="1" customWidth="1"/>
    <col min="4" max="4" width="17.5" style="5" customWidth="1"/>
    <col min="5" max="5" width="10.5" style="5" bestFit="1" customWidth="1"/>
    <col min="6" max="6" width="26.33203125" style="5" bestFit="1" customWidth="1"/>
    <col min="7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7.83203125" style="5" customWidth="1"/>
    <col min="22" max="16384" width="9.1640625" style="3"/>
  </cols>
  <sheetData>
    <row r="1" spans="1:21" s="2" customFormat="1" ht="29" customHeight="1">
      <c r="A1" s="47" t="s">
        <v>256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>
      <c r="A3" s="55" t="s">
        <v>280</v>
      </c>
      <c r="B3" s="61" t="s">
        <v>0</v>
      </c>
      <c r="C3" s="57" t="s">
        <v>282</v>
      </c>
      <c r="D3" s="57" t="s">
        <v>6</v>
      </c>
      <c r="E3" s="59" t="s">
        <v>283</v>
      </c>
      <c r="F3" s="59" t="s">
        <v>5</v>
      </c>
      <c r="G3" s="59" t="s">
        <v>7</v>
      </c>
      <c r="H3" s="59"/>
      <c r="I3" s="59"/>
      <c r="J3" s="59"/>
      <c r="K3" s="59" t="s">
        <v>8</v>
      </c>
      <c r="L3" s="59"/>
      <c r="M3" s="59"/>
      <c r="N3" s="59"/>
      <c r="O3" s="59" t="s">
        <v>9</v>
      </c>
      <c r="P3" s="59"/>
      <c r="Q3" s="59"/>
      <c r="R3" s="59"/>
      <c r="S3" s="59" t="s">
        <v>1</v>
      </c>
      <c r="T3" s="59" t="s">
        <v>3</v>
      </c>
      <c r="U3" s="43" t="s">
        <v>2</v>
      </c>
    </row>
    <row r="4" spans="1:21" s="1" customFormat="1" ht="21" customHeight="1" thickBot="1">
      <c r="A4" s="56"/>
      <c r="B4" s="62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8"/>
      <c r="T4" s="58"/>
      <c r="U4" s="44"/>
    </row>
    <row r="5" spans="1:21" ht="16">
      <c r="A5" s="45" t="s">
        <v>44</v>
      </c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21">
      <c r="A6" s="8" t="s">
        <v>42</v>
      </c>
      <c r="B6" s="7" t="s">
        <v>63</v>
      </c>
      <c r="C6" s="7" t="s">
        <v>64</v>
      </c>
      <c r="D6" s="7" t="s">
        <v>65</v>
      </c>
      <c r="E6" s="7" t="s">
        <v>285</v>
      </c>
      <c r="F6" s="7" t="s">
        <v>26</v>
      </c>
      <c r="G6" s="14" t="s">
        <v>66</v>
      </c>
      <c r="H6" s="14" t="s">
        <v>67</v>
      </c>
      <c r="I6" s="14" t="s">
        <v>68</v>
      </c>
      <c r="J6" s="8"/>
      <c r="K6" s="14" t="s">
        <v>69</v>
      </c>
      <c r="L6" s="14" t="s">
        <v>70</v>
      </c>
      <c r="M6" s="15" t="s">
        <v>71</v>
      </c>
      <c r="N6" s="8"/>
      <c r="O6" s="14" t="s">
        <v>72</v>
      </c>
      <c r="P6" s="14" t="s">
        <v>73</v>
      </c>
      <c r="Q6" s="14" t="s">
        <v>30</v>
      </c>
      <c r="R6" s="8"/>
      <c r="S6" s="8" t="str">
        <f>"242,5"</f>
        <v>242,5</v>
      </c>
      <c r="T6" s="8" t="str">
        <f>"256,7590"</f>
        <v>256,7590</v>
      </c>
      <c r="U6" s="7" t="s">
        <v>263</v>
      </c>
    </row>
    <row r="7" spans="1:21">
      <c r="B7" s="5" t="s">
        <v>43</v>
      </c>
    </row>
    <row r="8" spans="1:21" ht="16">
      <c r="A8" s="60" t="s">
        <v>44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</row>
    <row r="9" spans="1:21">
      <c r="A9" s="17" t="s">
        <v>42</v>
      </c>
      <c r="B9" s="16" t="s">
        <v>74</v>
      </c>
      <c r="C9" s="16" t="s">
        <v>75</v>
      </c>
      <c r="D9" s="16" t="s">
        <v>76</v>
      </c>
      <c r="E9" s="16" t="s">
        <v>287</v>
      </c>
      <c r="F9" s="16" t="s">
        <v>26</v>
      </c>
      <c r="G9" s="22" t="s">
        <v>31</v>
      </c>
      <c r="H9" s="23" t="s">
        <v>31</v>
      </c>
      <c r="I9" s="23" t="s">
        <v>77</v>
      </c>
      <c r="J9" s="17"/>
      <c r="K9" s="23" t="s">
        <v>78</v>
      </c>
      <c r="L9" s="23" t="s">
        <v>79</v>
      </c>
      <c r="M9" s="22" t="s">
        <v>66</v>
      </c>
      <c r="N9" s="17"/>
      <c r="O9" s="22" t="s">
        <v>80</v>
      </c>
      <c r="P9" s="23" t="s">
        <v>80</v>
      </c>
      <c r="Q9" s="23" t="s">
        <v>61</v>
      </c>
      <c r="R9" s="17"/>
      <c r="S9" s="17" t="str">
        <f>"330,0"</f>
        <v>330,0</v>
      </c>
      <c r="T9" s="17" t="str">
        <f>"254,7270"</f>
        <v>254,7270</v>
      </c>
      <c r="U9" s="16" t="s">
        <v>263</v>
      </c>
    </row>
    <row r="10" spans="1:21">
      <c r="A10" s="19" t="s">
        <v>123</v>
      </c>
      <c r="B10" s="18" t="s">
        <v>81</v>
      </c>
      <c r="C10" s="18" t="s">
        <v>82</v>
      </c>
      <c r="D10" s="18" t="s">
        <v>83</v>
      </c>
      <c r="E10" s="18" t="s">
        <v>287</v>
      </c>
      <c r="F10" s="18" t="s">
        <v>26</v>
      </c>
      <c r="G10" s="24" t="s">
        <v>84</v>
      </c>
      <c r="H10" s="25" t="s">
        <v>84</v>
      </c>
      <c r="I10" s="25" t="s">
        <v>30</v>
      </c>
      <c r="J10" s="19"/>
      <c r="K10" s="25" t="s">
        <v>85</v>
      </c>
      <c r="L10" s="25" t="s">
        <v>67</v>
      </c>
      <c r="M10" s="24" t="s">
        <v>86</v>
      </c>
      <c r="N10" s="19"/>
      <c r="O10" s="25" t="s">
        <v>50</v>
      </c>
      <c r="P10" s="25" t="s">
        <v>51</v>
      </c>
      <c r="Q10" s="25" t="s">
        <v>87</v>
      </c>
      <c r="R10" s="19"/>
      <c r="S10" s="19" t="str">
        <f>"325,5"</f>
        <v>325,5</v>
      </c>
      <c r="T10" s="19" t="str">
        <f>"251,8719"</f>
        <v>251,8719</v>
      </c>
      <c r="U10" s="18" t="s">
        <v>263</v>
      </c>
    </row>
    <row r="11" spans="1:21">
      <c r="A11" s="21" t="s">
        <v>42</v>
      </c>
      <c r="B11" s="20" t="s">
        <v>88</v>
      </c>
      <c r="C11" s="20" t="s">
        <v>89</v>
      </c>
      <c r="D11" s="20" t="s">
        <v>90</v>
      </c>
      <c r="E11" s="20" t="s">
        <v>286</v>
      </c>
      <c r="F11" s="20" t="s">
        <v>26</v>
      </c>
      <c r="G11" s="26" t="s">
        <v>31</v>
      </c>
      <c r="H11" s="26" t="s">
        <v>91</v>
      </c>
      <c r="I11" s="27" t="s">
        <v>77</v>
      </c>
      <c r="J11" s="21"/>
      <c r="K11" s="26" t="s">
        <v>66</v>
      </c>
      <c r="L11" s="26" t="s">
        <v>67</v>
      </c>
      <c r="M11" s="27" t="s">
        <v>68</v>
      </c>
      <c r="N11" s="21"/>
      <c r="O11" s="26" t="s">
        <v>80</v>
      </c>
      <c r="P11" s="27" t="s">
        <v>92</v>
      </c>
      <c r="Q11" s="27" t="s">
        <v>93</v>
      </c>
      <c r="R11" s="21"/>
      <c r="S11" s="21" t="str">
        <f>"325,0"</f>
        <v>325,0</v>
      </c>
      <c r="T11" s="21" t="str">
        <f>"257,4650"</f>
        <v>257,4650</v>
      </c>
      <c r="U11" s="20" t="s">
        <v>263</v>
      </c>
    </row>
    <row r="12" spans="1:21">
      <c r="B12" s="5" t="s">
        <v>43</v>
      </c>
    </row>
    <row r="13" spans="1:21" ht="16">
      <c r="A13" s="60" t="s">
        <v>94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1:21">
      <c r="A14" s="17" t="s">
        <v>42</v>
      </c>
      <c r="B14" s="16" t="s">
        <v>95</v>
      </c>
      <c r="C14" s="16" t="s">
        <v>96</v>
      </c>
      <c r="D14" s="16" t="s">
        <v>97</v>
      </c>
      <c r="E14" s="16" t="s">
        <v>287</v>
      </c>
      <c r="F14" s="16" t="s">
        <v>26</v>
      </c>
      <c r="G14" s="23" t="s">
        <v>80</v>
      </c>
      <c r="H14" s="23" t="s">
        <v>92</v>
      </c>
      <c r="I14" s="23" t="s">
        <v>98</v>
      </c>
      <c r="J14" s="17"/>
      <c r="K14" s="23" t="s">
        <v>99</v>
      </c>
      <c r="L14" s="22" t="s">
        <v>100</v>
      </c>
      <c r="M14" s="22" t="s">
        <v>100</v>
      </c>
      <c r="N14" s="17"/>
      <c r="O14" s="23" t="s">
        <v>80</v>
      </c>
      <c r="P14" s="23" t="s">
        <v>92</v>
      </c>
      <c r="Q14" s="22" t="s">
        <v>93</v>
      </c>
      <c r="R14" s="17"/>
      <c r="S14" s="17" t="str">
        <f>"365,0"</f>
        <v>365,0</v>
      </c>
      <c r="T14" s="17" t="str">
        <f>"261,3035"</f>
        <v>261,3035</v>
      </c>
      <c r="U14" s="16" t="s">
        <v>263</v>
      </c>
    </row>
    <row r="15" spans="1:21">
      <c r="A15" s="19" t="s">
        <v>123</v>
      </c>
      <c r="B15" s="18" t="s">
        <v>101</v>
      </c>
      <c r="C15" s="18" t="s">
        <v>102</v>
      </c>
      <c r="D15" s="18" t="s">
        <v>103</v>
      </c>
      <c r="E15" s="18" t="s">
        <v>287</v>
      </c>
      <c r="F15" s="18" t="s">
        <v>26</v>
      </c>
      <c r="G15" s="25" t="s">
        <v>30</v>
      </c>
      <c r="H15" s="25" t="s">
        <v>31</v>
      </c>
      <c r="I15" s="25" t="s">
        <v>77</v>
      </c>
      <c r="J15" s="19"/>
      <c r="K15" s="25" t="s">
        <v>66</v>
      </c>
      <c r="L15" s="25" t="s">
        <v>67</v>
      </c>
      <c r="M15" s="25" t="s">
        <v>68</v>
      </c>
      <c r="N15" s="19"/>
      <c r="O15" s="25" t="s">
        <v>50</v>
      </c>
      <c r="P15" s="25" t="s">
        <v>51</v>
      </c>
      <c r="Q15" s="25" t="s">
        <v>92</v>
      </c>
      <c r="R15" s="19"/>
      <c r="S15" s="19" t="str">
        <f>"340,0"</f>
        <v>340,0</v>
      </c>
      <c r="T15" s="19" t="str">
        <f>"251,5320"</f>
        <v>251,5320</v>
      </c>
      <c r="U15" s="18" t="s">
        <v>263</v>
      </c>
    </row>
    <row r="16" spans="1:21">
      <c r="A16" s="21" t="s">
        <v>124</v>
      </c>
      <c r="B16" s="20" t="s">
        <v>104</v>
      </c>
      <c r="C16" s="20" t="s">
        <v>105</v>
      </c>
      <c r="D16" s="20" t="s">
        <v>106</v>
      </c>
      <c r="E16" s="20" t="s">
        <v>287</v>
      </c>
      <c r="F16" s="20" t="s">
        <v>26</v>
      </c>
      <c r="G16" s="27" t="s">
        <v>100</v>
      </c>
      <c r="H16" s="26" t="s">
        <v>100</v>
      </c>
      <c r="I16" s="26" t="s">
        <v>107</v>
      </c>
      <c r="J16" s="21"/>
      <c r="K16" s="26" t="s">
        <v>70</v>
      </c>
      <c r="L16" s="26" t="s">
        <v>108</v>
      </c>
      <c r="M16" s="27" t="s">
        <v>71</v>
      </c>
      <c r="N16" s="21"/>
      <c r="O16" s="26" t="s">
        <v>84</v>
      </c>
      <c r="P16" s="26" t="s">
        <v>30</v>
      </c>
      <c r="Q16" s="26" t="s">
        <v>31</v>
      </c>
      <c r="R16" s="21"/>
      <c r="S16" s="21" t="str">
        <f>"267,5"</f>
        <v>267,5</v>
      </c>
      <c r="T16" s="21" t="str">
        <f>"197,0672"</f>
        <v>197,0672</v>
      </c>
      <c r="U16" s="20" t="s">
        <v>263</v>
      </c>
    </row>
    <row r="17" spans="1:21">
      <c r="B17" s="5" t="s">
        <v>43</v>
      </c>
    </row>
    <row r="18" spans="1:21" ht="16">
      <c r="A18" s="60" t="s">
        <v>109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</row>
    <row r="19" spans="1:21">
      <c r="A19" s="8" t="s">
        <v>42</v>
      </c>
      <c r="B19" s="7" t="s">
        <v>110</v>
      </c>
      <c r="C19" s="7" t="s">
        <v>111</v>
      </c>
      <c r="D19" s="7" t="s">
        <v>112</v>
      </c>
      <c r="E19" s="7" t="s">
        <v>285</v>
      </c>
      <c r="F19" s="7" t="s">
        <v>26</v>
      </c>
      <c r="G19" s="14" t="s">
        <v>98</v>
      </c>
      <c r="H19" s="14" t="s">
        <v>113</v>
      </c>
      <c r="I19" s="15" t="s">
        <v>28</v>
      </c>
      <c r="J19" s="8"/>
      <c r="K19" s="14" t="s">
        <v>84</v>
      </c>
      <c r="L19" s="14" t="s">
        <v>30</v>
      </c>
      <c r="M19" s="15" t="s">
        <v>31</v>
      </c>
      <c r="N19" s="8"/>
      <c r="O19" s="14" t="s">
        <v>114</v>
      </c>
      <c r="P19" s="15" t="s">
        <v>115</v>
      </c>
      <c r="Q19" s="15" t="s">
        <v>116</v>
      </c>
      <c r="R19" s="8"/>
      <c r="S19" s="8" t="str">
        <f>"427,5"</f>
        <v>427,5</v>
      </c>
      <c r="T19" s="8" t="str">
        <f>"252,4387"</f>
        <v>252,4387</v>
      </c>
      <c r="U19" s="7" t="s">
        <v>263</v>
      </c>
    </row>
    <row r="20" spans="1:21">
      <c r="B20" s="5" t="s">
        <v>43</v>
      </c>
    </row>
    <row r="21" spans="1:21">
      <c r="B21" s="5" t="s">
        <v>43</v>
      </c>
    </row>
    <row r="22" spans="1:21">
      <c r="B22" s="5" t="s">
        <v>43</v>
      </c>
    </row>
    <row r="23" spans="1:21" ht="18">
      <c r="B23" s="9" t="s">
        <v>34</v>
      </c>
      <c r="C23" s="9"/>
      <c r="F23" s="3"/>
    </row>
    <row r="24" spans="1:21" ht="16">
      <c r="B24" s="10" t="s">
        <v>35</v>
      </c>
      <c r="C24" s="10"/>
      <c r="F24" s="3"/>
    </row>
    <row r="25" spans="1:21" ht="14">
      <c r="B25" s="11"/>
      <c r="C25" s="12" t="s">
        <v>117</v>
      </c>
      <c r="F25" s="3"/>
    </row>
    <row r="26" spans="1:21" ht="14">
      <c r="B26" s="13" t="s">
        <v>37</v>
      </c>
      <c r="C26" s="13" t="s">
        <v>38</v>
      </c>
      <c r="D26" s="13" t="s">
        <v>268</v>
      </c>
      <c r="E26" s="13" t="s">
        <v>39</v>
      </c>
      <c r="F26" s="13" t="s">
        <v>40</v>
      </c>
    </row>
    <row r="27" spans="1:21">
      <c r="B27" s="5" t="s">
        <v>95</v>
      </c>
      <c r="C27" s="5" t="s">
        <v>118</v>
      </c>
      <c r="D27" s="6" t="s">
        <v>119</v>
      </c>
      <c r="E27" s="6" t="s">
        <v>120</v>
      </c>
      <c r="F27" s="6" t="s">
        <v>121</v>
      </c>
    </row>
  </sheetData>
  <mergeCells count="17">
    <mergeCell ref="A8:R8"/>
    <mergeCell ref="A13:R13"/>
    <mergeCell ref="A18:R18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U10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8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1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7" style="5" bestFit="1" customWidth="1"/>
    <col min="22" max="16384" width="9.1640625" style="3"/>
  </cols>
  <sheetData>
    <row r="1" spans="1:21" s="2" customFormat="1" ht="29" customHeight="1">
      <c r="A1" s="47" t="s">
        <v>257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>
      <c r="A3" s="55" t="s">
        <v>280</v>
      </c>
      <c r="B3" s="61" t="s">
        <v>0</v>
      </c>
      <c r="C3" s="57" t="s">
        <v>282</v>
      </c>
      <c r="D3" s="57" t="s">
        <v>6</v>
      </c>
      <c r="E3" s="59" t="s">
        <v>283</v>
      </c>
      <c r="F3" s="59" t="s">
        <v>5</v>
      </c>
      <c r="G3" s="59" t="s">
        <v>7</v>
      </c>
      <c r="H3" s="59"/>
      <c r="I3" s="59"/>
      <c r="J3" s="59"/>
      <c r="K3" s="59" t="s">
        <v>8</v>
      </c>
      <c r="L3" s="59"/>
      <c r="M3" s="59"/>
      <c r="N3" s="59"/>
      <c r="O3" s="59" t="s">
        <v>9</v>
      </c>
      <c r="P3" s="59"/>
      <c r="Q3" s="59"/>
      <c r="R3" s="59"/>
      <c r="S3" s="59" t="s">
        <v>1</v>
      </c>
      <c r="T3" s="59" t="s">
        <v>3</v>
      </c>
      <c r="U3" s="43" t="s">
        <v>2</v>
      </c>
    </row>
    <row r="4" spans="1:21" s="1" customFormat="1" ht="21" customHeight="1" thickBot="1">
      <c r="A4" s="56"/>
      <c r="B4" s="62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8"/>
      <c r="T4" s="58"/>
      <c r="U4" s="44"/>
    </row>
    <row r="5" spans="1:21" ht="16">
      <c r="A5" s="45" t="s">
        <v>44</v>
      </c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21">
      <c r="A6" s="8" t="s">
        <v>42</v>
      </c>
      <c r="B6" s="7" t="s">
        <v>45</v>
      </c>
      <c r="C6" s="7" t="s">
        <v>46</v>
      </c>
      <c r="D6" s="7" t="s">
        <v>47</v>
      </c>
      <c r="E6" s="7" t="s">
        <v>285</v>
      </c>
      <c r="F6" s="7" t="s">
        <v>26</v>
      </c>
      <c r="G6" s="14" t="s">
        <v>48</v>
      </c>
      <c r="H6" s="14" t="s">
        <v>19</v>
      </c>
      <c r="I6" s="14" t="s">
        <v>49</v>
      </c>
      <c r="J6" s="8"/>
      <c r="K6" s="15" t="s">
        <v>50</v>
      </c>
      <c r="L6" s="14" t="s">
        <v>50</v>
      </c>
      <c r="M6" s="14" t="s">
        <v>51</v>
      </c>
      <c r="N6" s="8"/>
      <c r="O6" s="14" t="s">
        <v>52</v>
      </c>
      <c r="P6" s="14" t="s">
        <v>53</v>
      </c>
      <c r="Q6" s="14" t="s">
        <v>54</v>
      </c>
      <c r="R6" s="8"/>
      <c r="S6" s="8" t="str">
        <f>"562,5"</f>
        <v>562,5</v>
      </c>
      <c r="T6" s="8" t="str">
        <f>"443,8687"</f>
        <v>443,8687</v>
      </c>
      <c r="U6" s="7" t="s">
        <v>269</v>
      </c>
    </row>
    <row r="7" spans="1:21">
      <c r="B7" s="5" t="s">
        <v>43</v>
      </c>
    </row>
    <row r="8" spans="1:21" ht="16">
      <c r="A8" s="60" t="s">
        <v>22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</row>
    <row r="9" spans="1:21">
      <c r="A9" s="8" t="s">
        <v>42</v>
      </c>
      <c r="B9" s="7" t="s">
        <v>55</v>
      </c>
      <c r="C9" s="7" t="s">
        <v>56</v>
      </c>
      <c r="D9" s="7" t="s">
        <v>57</v>
      </c>
      <c r="E9" s="7" t="s">
        <v>285</v>
      </c>
      <c r="F9" s="7" t="s">
        <v>259</v>
      </c>
      <c r="G9" s="14" t="s">
        <v>58</v>
      </c>
      <c r="H9" s="14" t="s">
        <v>59</v>
      </c>
      <c r="I9" s="15" t="s">
        <v>60</v>
      </c>
      <c r="J9" s="8"/>
      <c r="K9" s="14" t="s">
        <v>61</v>
      </c>
      <c r="L9" s="14" t="s">
        <v>27</v>
      </c>
      <c r="M9" s="15" t="s">
        <v>62</v>
      </c>
      <c r="N9" s="8"/>
      <c r="O9" s="14" t="s">
        <v>32</v>
      </c>
      <c r="P9" s="14" t="s">
        <v>20</v>
      </c>
      <c r="Q9" s="14" t="s">
        <v>52</v>
      </c>
      <c r="R9" s="8"/>
      <c r="S9" s="8" t="str">
        <f>"587,5"</f>
        <v>587,5</v>
      </c>
      <c r="T9" s="8" t="str">
        <f>"361,1363"</f>
        <v>361,1363</v>
      </c>
      <c r="U9" s="7" t="s">
        <v>262</v>
      </c>
    </row>
    <row r="10" spans="1:21">
      <c r="B10" s="5" t="s">
        <v>43</v>
      </c>
    </row>
  </sheetData>
  <mergeCells count="15">
    <mergeCell ref="A8:R8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5">
    <pageSetUpPr fitToPage="1"/>
  </sheetPr>
  <dimension ref="A1:U10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1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6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6.5" style="5" bestFit="1" customWidth="1"/>
    <col min="22" max="16384" width="9.1640625" style="3"/>
  </cols>
  <sheetData>
    <row r="1" spans="1:21" s="2" customFormat="1" ht="29" customHeight="1">
      <c r="A1" s="47" t="s">
        <v>258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>
      <c r="A3" s="55" t="s">
        <v>280</v>
      </c>
      <c r="B3" s="61" t="s">
        <v>0</v>
      </c>
      <c r="C3" s="57" t="s">
        <v>282</v>
      </c>
      <c r="D3" s="57" t="s">
        <v>6</v>
      </c>
      <c r="E3" s="59" t="s">
        <v>283</v>
      </c>
      <c r="F3" s="59" t="s">
        <v>5</v>
      </c>
      <c r="G3" s="59" t="s">
        <v>7</v>
      </c>
      <c r="H3" s="59"/>
      <c r="I3" s="59"/>
      <c r="J3" s="59"/>
      <c r="K3" s="59" t="s">
        <v>8</v>
      </c>
      <c r="L3" s="59"/>
      <c r="M3" s="59"/>
      <c r="N3" s="59"/>
      <c r="O3" s="59" t="s">
        <v>9</v>
      </c>
      <c r="P3" s="59"/>
      <c r="Q3" s="59"/>
      <c r="R3" s="59"/>
      <c r="S3" s="59" t="s">
        <v>1</v>
      </c>
      <c r="T3" s="59" t="s">
        <v>3</v>
      </c>
      <c r="U3" s="43" t="s">
        <v>2</v>
      </c>
    </row>
    <row r="4" spans="1:21" s="1" customFormat="1" ht="21" customHeight="1" thickBot="1">
      <c r="A4" s="56"/>
      <c r="B4" s="62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8"/>
      <c r="T4" s="58"/>
      <c r="U4" s="44"/>
    </row>
    <row r="5" spans="1:21" ht="16">
      <c r="A5" s="45" t="s">
        <v>10</v>
      </c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21">
      <c r="A6" s="8" t="s">
        <v>42</v>
      </c>
      <c r="B6" s="7" t="s">
        <v>11</v>
      </c>
      <c r="C6" s="7" t="s">
        <v>12</v>
      </c>
      <c r="D6" s="7" t="s">
        <v>13</v>
      </c>
      <c r="E6" s="7" t="s">
        <v>285</v>
      </c>
      <c r="F6" s="7" t="s">
        <v>14</v>
      </c>
      <c r="G6" s="14" t="s">
        <v>15</v>
      </c>
      <c r="H6" s="14" t="s">
        <v>16</v>
      </c>
      <c r="I6" s="15" t="s">
        <v>17</v>
      </c>
      <c r="J6" s="8"/>
      <c r="K6" s="14" t="s">
        <v>18</v>
      </c>
      <c r="L6" s="14" t="s">
        <v>19</v>
      </c>
      <c r="M6" s="14" t="s">
        <v>20</v>
      </c>
      <c r="N6" s="8"/>
      <c r="O6" s="14" t="s">
        <v>15</v>
      </c>
      <c r="P6" s="14" t="s">
        <v>21</v>
      </c>
      <c r="Q6" s="8"/>
      <c r="R6" s="8"/>
      <c r="S6" s="8" t="str">
        <f>"760,0"</f>
        <v>760,0</v>
      </c>
      <c r="T6" s="8" t="str">
        <f>"490,5800"</f>
        <v>490,5800</v>
      </c>
      <c r="U6" s="7" t="s">
        <v>270</v>
      </c>
    </row>
    <row r="7" spans="1:21">
      <c r="B7" s="5" t="s">
        <v>43</v>
      </c>
    </row>
    <row r="8" spans="1:21" ht="16">
      <c r="A8" s="60" t="s">
        <v>22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</row>
    <row r="9" spans="1:21">
      <c r="A9" s="8" t="s">
        <v>42</v>
      </c>
      <c r="B9" s="7" t="s">
        <v>23</v>
      </c>
      <c r="C9" s="7" t="s">
        <v>24</v>
      </c>
      <c r="D9" s="7" t="s">
        <v>25</v>
      </c>
      <c r="E9" s="7" t="s">
        <v>285</v>
      </c>
      <c r="F9" s="7" t="s">
        <v>26</v>
      </c>
      <c r="G9" s="14" t="s">
        <v>27</v>
      </c>
      <c r="H9" s="14" t="s">
        <v>28</v>
      </c>
      <c r="I9" s="14" t="s">
        <v>29</v>
      </c>
      <c r="J9" s="8"/>
      <c r="K9" s="14" t="s">
        <v>30</v>
      </c>
      <c r="L9" s="15" t="s">
        <v>31</v>
      </c>
      <c r="M9" s="14" t="s">
        <v>31</v>
      </c>
      <c r="N9" s="8"/>
      <c r="O9" s="15" t="s">
        <v>32</v>
      </c>
      <c r="P9" s="14" t="s">
        <v>19</v>
      </c>
      <c r="Q9" s="14" t="s">
        <v>33</v>
      </c>
      <c r="R9" s="8"/>
      <c r="S9" s="8" t="str">
        <f>"490,0"</f>
        <v>490,0</v>
      </c>
      <c r="T9" s="8" t="str">
        <f>"300,9580"</f>
        <v>300,9580</v>
      </c>
      <c r="U9" s="7" t="s">
        <v>263</v>
      </c>
    </row>
    <row r="10" spans="1:21">
      <c r="B10" s="5" t="s">
        <v>43</v>
      </c>
    </row>
  </sheetData>
  <mergeCells count="15">
    <mergeCell ref="A5:R5"/>
    <mergeCell ref="A8:R8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0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9.3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6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7" style="5" bestFit="1" customWidth="1"/>
    <col min="18" max="16384" width="9.1640625" style="3"/>
  </cols>
  <sheetData>
    <row r="1" spans="1:17" s="2" customFormat="1" ht="29" customHeight="1">
      <c r="A1" s="47" t="s">
        <v>248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</row>
    <row r="2" spans="1:17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7" s="1" customFormat="1" ht="12.75" customHeight="1">
      <c r="A3" s="55" t="s">
        <v>280</v>
      </c>
      <c r="B3" s="61" t="s">
        <v>0</v>
      </c>
      <c r="C3" s="57" t="s">
        <v>282</v>
      </c>
      <c r="D3" s="57" t="s">
        <v>6</v>
      </c>
      <c r="E3" s="59" t="s">
        <v>283</v>
      </c>
      <c r="F3" s="59" t="s">
        <v>5</v>
      </c>
      <c r="G3" s="59" t="s">
        <v>8</v>
      </c>
      <c r="H3" s="59"/>
      <c r="I3" s="59"/>
      <c r="J3" s="59"/>
      <c r="K3" s="59" t="s">
        <v>9</v>
      </c>
      <c r="L3" s="59"/>
      <c r="M3" s="59"/>
      <c r="N3" s="59"/>
      <c r="O3" s="59" t="s">
        <v>1</v>
      </c>
      <c r="P3" s="59" t="s">
        <v>3</v>
      </c>
      <c r="Q3" s="43" t="s">
        <v>2</v>
      </c>
    </row>
    <row r="4" spans="1:17" s="1" customFormat="1" ht="21" customHeight="1" thickBot="1">
      <c r="A4" s="56"/>
      <c r="B4" s="62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8"/>
      <c r="P4" s="58"/>
      <c r="Q4" s="44"/>
    </row>
    <row r="5" spans="1:17" ht="16">
      <c r="A5" s="45" t="s">
        <v>44</v>
      </c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7">
      <c r="A6" s="8" t="s">
        <v>42</v>
      </c>
      <c r="B6" s="7" t="s">
        <v>45</v>
      </c>
      <c r="C6" s="7" t="s">
        <v>46</v>
      </c>
      <c r="D6" s="7" t="s">
        <v>47</v>
      </c>
      <c r="E6" s="7" t="s">
        <v>285</v>
      </c>
      <c r="F6" s="7" t="s">
        <v>26</v>
      </c>
      <c r="G6" s="15" t="s">
        <v>50</v>
      </c>
      <c r="H6" s="14" t="s">
        <v>50</v>
      </c>
      <c r="I6" s="14" t="s">
        <v>51</v>
      </c>
      <c r="J6" s="8"/>
      <c r="K6" s="14" t="s">
        <v>52</v>
      </c>
      <c r="L6" s="14" t="s">
        <v>53</v>
      </c>
      <c r="M6" s="14" t="s">
        <v>54</v>
      </c>
      <c r="N6" s="8"/>
      <c r="O6" s="8" t="str">
        <f>"362,5"</f>
        <v>362,5</v>
      </c>
      <c r="P6" s="8" t="str">
        <f>"286,0487"</f>
        <v>286,0487</v>
      </c>
      <c r="Q6" s="7" t="s">
        <v>269</v>
      </c>
    </row>
    <row r="7" spans="1:17">
      <c r="B7" s="5" t="s">
        <v>43</v>
      </c>
    </row>
    <row r="8" spans="1:17" ht="16">
      <c r="A8" s="60" t="s">
        <v>94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1:17">
      <c r="A9" s="8" t="s">
        <v>42</v>
      </c>
      <c r="B9" s="7" t="s">
        <v>243</v>
      </c>
      <c r="C9" s="7" t="s">
        <v>244</v>
      </c>
      <c r="D9" s="7" t="s">
        <v>245</v>
      </c>
      <c r="E9" s="7" t="s">
        <v>285</v>
      </c>
      <c r="F9" s="7" t="s">
        <v>26</v>
      </c>
      <c r="G9" s="14" t="s">
        <v>138</v>
      </c>
      <c r="H9" s="14" t="s">
        <v>246</v>
      </c>
      <c r="I9" s="14" t="s">
        <v>148</v>
      </c>
      <c r="J9" s="8"/>
      <c r="K9" s="14" t="s">
        <v>91</v>
      </c>
      <c r="L9" s="14" t="s">
        <v>247</v>
      </c>
      <c r="M9" s="14" t="s">
        <v>144</v>
      </c>
      <c r="N9" s="8"/>
      <c r="O9" s="8" t="str">
        <f>"235,0"</f>
        <v>235,0</v>
      </c>
      <c r="P9" s="8" t="str">
        <f>"168,5655"</f>
        <v>168,5655</v>
      </c>
      <c r="Q9" s="7" t="s">
        <v>271</v>
      </c>
    </row>
    <row r="10" spans="1:17">
      <c r="B10" s="5" t="s">
        <v>43</v>
      </c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24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16406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7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83203125" style="5" customWidth="1"/>
    <col min="14" max="16384" width="9.1640625" style="3"/>
  </cols>
  <sheetData>
    <row r="1" spans="1:13" s="2" customFormat="1" ht="29" customHeight="1">
      <c r="A1" s="47" t="s">
        <v>253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280</v>
      </c>
      <c r="B3" s="61" t="s">
        <v>0</v>
      </c>
      <c r="C3" s="57" t="s">
        <v>282</v>
      </c>
      <c r="D3" s="57" t="s">
        <v>6</v>
      </c>
      <c r="E3" s="59" t="s">
        <v>283</v>
      </c>
      <c r="F3" s="59" t="s">
        <v>5</v>
      </c>
      <c r="G3" s="59" t="s">
        <v>8</v>
      </c>
      <c r="H3" s="59"/>
      <c r="I3" s="59"/>
      <c r="J3" s="59"/>
      <c r="K3" s="59" t="s">
        <v>193</v>
      </c>
      <c r="L3" s="59" t="s">
        <v>3</v>
      </c>
      <c r="M3" s="43" t="s">
        <v>2</v>
      </c>
    </row>
    <row r="4" spans="1:13" s="1" customFormat="1" ht="21" customHeight="1" thickBot="1">
      <c r="A4" s="56"/>
      <c r="B4" s="62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44"/>
    </row>
    <row r="5" spans="1:13" ht="16">
      <c r="A5" s="45" t="s">
        <v>125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8" t="s">
        <v>42</v>
      </c>
      <c r="B6" s="7" t="s">
        <v>207</v>
      </c>
      <c r="C6" s="7" t="s">
        <v>208</v>
      </c>
      <c r="D6" s="7" t="s">
        <v>209</v>
      </c>
      <c r="E6" s="7" t="s">
        <v>287</v>
      </c>
      <c r="F6" s="7" t="s">
        <v>210</v>
      </c>
      <c r="G6" s="14" t="s">
        <v>211</v>
      </c>
      <c r="H6" s="14" t="s">
        <v>130</v>
      </c>
      <c r="I6" s="14" t="s">
        <v>212</v>
      </c>
      <c r="J6" s="8"/>
      <c r="K6" s="8" t="str">
        <f>"37,5"</f>
        <v>37,5</v>
      </c>
      <c r="L6" s="8" t="str">
        <f>"50,0475"</f>
        <v>50,0475</v>
      </c>
      <c r="M6" s="7" t="s">
        <v>281</v>
      </c>
    </row>
    <row r="7" spans="1:13">
      <c r="B7" s="5" t="s">
        <v>43</v>
      </c>
    </row>
    <row r="8" spans="1:13" ht="16">
      <c r="A8" s="60" t="s">
        <v>133</v>
      </c>
      <c r="B8" s="60"/>
      <c r="C8" s="60"/>
      <c r="D8" s="60"/>
      <c r="E8" s="60"/>
      <c r="F8" s="60"/>
      <c r="G8" s="60"/>
      <c r="H8" s="60"/>
      <c r="I8" s="60"/>
      <c r="J8" s="60"/>
    </row>
    <row r="9" spans="1:13">
      <c r="A9" s="8" t="s">
        <v>42</v>
      </c>
      <c r="B9" s="7" t="s">
        <v>134</v>
      </c>
      <c r="C9" s="7" t="s">
        <v>135</v>
      </c>
      <c r="D9" s="7" t="s">
        <v>136</v>
      </c>
      <c r="E9" s="7" t="s">
        <v>285</v>
      </c>
      <c r="F9" s="7" t="s">
        <v>259</v>
      </c>
      <c r="G9" s="15" t="s">
        <v>137</v>
      </c>
      <c r="H9" s="14" t="s">
        <v>137</v>
      </c>
      <c r="I9" s="15" t="s">
        <v>69</v>
      </c>
      <c r="J9" s="8"/>
      <c r="K9" s="8" t="str">
        <f>"47,5"</f>
        <v>47,5</v>
      </c>
      <c r="L9" s="8" t="str">
        <f>"60,0162"</f>
        <v>60,0162</v>
      </c>
      <c r="M9" s="7" t="s">
        <v>261</v>
      </c>
    </row>
    <row r="10" spans="1:13">
      <c r="B10" s="5" t="s">
        <v>43</v>
      </c>
    </row>
    <row r="11" spans="1:13" ht="16">
      <c r="A11" s="60" t="s">
        <v>94</v>
      </c>
      <c r="B11" s="60"/>
      <c r="C11" s="60"/>
      <c r="D11" s="60"/>
      <c r="E11" s="60"/>
      <c r="F11" s="60"/>
      <c r="G11" s="60"/>
      <c r="H11" s="60"/>
      <c r="I11" s="60"/>
      <c r="J11" s="60"/>
    </row>
    <row r="12" spans="1:13">
      <c r="A12" s="8" t="s">
        <v>42</v>
      </c>
      <c r="B12" s="7" t="s">
        <v>213</v>
      </c>
      <c r="C12" s="7" t="s">
        <v>214</v>
      </c>
      <c r="D12" s="7" t="s">
        <v>215</v>
      </c>
      <c r="E12" s="7" t="s">
        <v>285</v>
      </c>
      <c r="F12" s="7" t="s">
        <v>272</v>
      </c>
      <c r="G12" s="14" t="s">
        <v>91</v>
      </c>
      <c r="H12" s="15" t="s">
        <v>50</v>
      </c>
      <c r="I12" s="15" t="s">
        <v>50</v>
      </c>
      <c r="J12" s="8"/>
      <c r="K12" s="8" t="str">
        <f>"120,0"</f>
        <v>120,0</v>
      </c>
      <c r="L12" s="8" t="str">
        <f>"87,2520"</f>
        <v>87,2520</v>
      </c>
      <c r="M12" s="7" t="s">
        <v>281</v>
      </c>
    </row>
    <row r="13" spans="1:13">
      <c r="B13" s="5" t="s">
        <v>43</v>
      </c>
    </row>
    <row r="14" spans="1:13" ht="16">
      <c r="A14" s="60" t="s">
        <v>159</v>
      </c>
      <c r="B14" s="60"/>
      <c r="C14" s="60"/>
      <c r="D14" s="60"/>
      <c r="E14" s="60"/>
      <c r="F14" s="60"/>
      <c r="G14" s="60"/>
      <c r="H14" s="60"/>
      <c r="I14" s="60"/>
      <c r="J14" s="60"/>
    </row>
    <row r="15" spans="1:13">
      <c r="A15" s="17" t="s">
        <v>42</v>
      </c>
      <c r="B15" s="16" t="s">
        <v>216</v>
      </c>
      <c r="C15" s="16" t="s">
        <v>217</v>
      </c>
      <c r="D15" s="16" t="s">
        <v>218</v>
      </c>
      <c r="E15" s="16" t="s">
        <v>285</v>
      </c>
      <c r="F15" s="16" t="s">
        <v>273</v>
      </c>
      <c r="G15" s="23" t="s">
        <v>98</v>
      </c>
      <c r="H15" s="23" t="s">
        <v>62</v>
      </c>
      <c r="I15" s="23" t="s">
        <v>219</v>
      </c>
      <c r="J15" s="17"/>
      <c r="K15" s="17" t="str">
        <f>"162,5"</f>
        <v>162,5</v>
      </c>
      <c r="L15" s="17" t="str">
        <f>"109,6712"</f>
        <v>109,6712</v>
      </c>
      <c r="M15" s="16" t="s">
        <v>281</v>
      </c>
    </row>
    <row r="16" spans="1:13">
      <c r="A16" s="21" t="s">
        <v>42</v>
      </c>
      <c r="B16" s="20" t="s">
        <v>220</v>
      </c>
      <c r="C16" s="20" t="s">
        <v>221</v>
      </c>
      <c r="D16" s="20" t="s">
        <v>222</v>
      </c>
      <c r="E16" s="20" t="s">
        <v>288</v>
      </c>
      <c r="F16" s="20" t="s">
        <v>26</v>
      </c>
      <c r="G16" s="27" t="s">
        <v>77</v>
      </c>
      <c r="H16" s="26" t="s">
        <v>77</v>
      </c>
      <c r="I16" s="26" t="s">
        <v>50</v>
      </c>
      <c r="J16" s="21"/>
      <c r="K16" s="21" t="str">
        <f>"125,0"</f>
        <v>125,0</v>
      </c>
      <c r="L16" s="21" t="str">
        <f>"91,7108"</f>
        <v>91,7108</v>
      </c>
      <c r="M16" s="20" t="s">
        <v>281</v>
      </c>
    </row>
    <row r="17" spans="1:13">
      <c r="B17" s="5" t="s">
        <v>43</v>
      </c>
    </row>
    <row r="18" spans="1:13" ht="16">
      <c r="A18" s="60" t="s">
        <v>10</v>
      </c>
      <c r="B18" s="60"/>
      <c r="C18" s="60"/>
      <c r="D18" s="60"/>
      <c r="E18" s="60"/>
      <c r="F18" s="60"/>
      <c r="G18" s="60"/>
      <c r="H18" s="60"/>
      <c r="I18" s="60"/>
      <c r="J18" s="60"/>
    </row>
    <row r="19" spans="1:13">
      <c r="A19" s="17" t="s">
        <v>42</v>
      </c>
      <c r="B19" s="16" t="s">
        <v>175</v>
      </c>
      <c r="C19" s="16" t="s">
        <v>176</v>
      </c>
      <c r="D19" s="16" t="s">
        <v>177</v>
      </c>
      <c r="E19" s="16" t="s">
        <v>285</v>
      </c>
      <c r="F19" s="16" t="s">
        <v>26</v>
      </c>
      <c r="G19" s="22" t="s">
        <v>28</v>
      </c>
      <c r="H19" s="23" t="s">
        <v>28</v>
      </c>
      <c r="I19" s="22" t="s">
        <v>114</v>
      </c>
      <c r="J19" s="17"/>
      <c r="K19" s="17" t="str">
        <f>"160,0"</f>
        <v>160,0</v>
      </c>
      <c r="L19" s="17" t="str">
        <f>"102,6720"</f>
        <v>102,6720</v>
      </c>
      <c r="M19" s="16" t="s">
        <v>262</v>
      </c>
    </row>
    <row r="20" spans="1:13">
      <c r="A20" s="21" t="s">
        <v>123</v>
      </c>
      <c r="B20" s="20" t="s">
        <v>223</v>
      </c>
      <c r="C20" s="20" t="s">
        <v>224</v>
      </c>
      <c r="D20" s="20" t="s">
        <v>225</v>
      </c>
      <c r="E20" s="20" t="s">
        <v>285</v>
      </c>
      <c r="F20" s="20" t="s">
        <v>26</v>
      </c>
      <c r="G20" s="26" t="s">
        <v>27</v>
      </c>
      <c r="H20" s="27" t="s">
        <v>62</v>
      </c>
      <c r="I20" s="27" t="s">
        <v>28</v>
      </c>
      <c r="J20" s="21"/>
      <c r="K20" s="21" t="str">
        <f>"150,0"</f>
        <v>150,0</v>
      </c>
      <c r="L20" s="21" t="str">
        <f>"96,0300"</f>
        <v>96,0300</v>
      </c>
      <c r="M20" s="20" t="s">
        <v>274</v>
      </c>
    </row>
    <row r="21" spans="1:13">
      <c r="B21" s="5" t="s">
        <v>43</v>
      </c>
    </row>
    <row r="22" spans="1:13" ht="16">
      <c r="A22" s="60" t="s">
        <v>109</v>
      </c>
      <c r="B22" s="60"/>
      <c r="C22" s="60"/>
      <c r="D22" s="60"/>
      <c r="E22" s="60"/>
      <c r="F22" s="60"/>
      <c r="G22" s="60"/>
      <c r="H22" s="60"/>
      <c r="I22" s="60"/>
      <c r="J22" s="60"/>
    </row>
    <row r="23" spans="1:13">
      <c r="A23" s="8" t="s">
        <v>42</v>
      </c>
      <c r="B23" s="7" t="s">
        <v>226</v>
      </c>
      <c r="C23" s="7" t="s">
        <v>227</v>
      </c>
      <c r="D23" s="7" t="s">
        <v>228</v>
      </c>
      <c r="E23" s="7" t="s">
        <v>285</v>
      </c>
      <c r="F23" s="7" t="s">
        <v>259</v>
      </c>
      <c r="G23" s="14" t="s">
        <v>28</v>
      </c>
      <c r="H23" s="15" t="s">
        <v>185</v>
      </c>
      <c r="I23" s="15" t="s">
        <v>185</v>
      </c>
      <c r="J23" s="8"/>
      <c r="K23" s="8" t="str">
        <f>"160,0"</f>
        <v>160,0</v>
      </c>
      <c r="L23" s="8" t="str">
        <f>"94,3200"</f>
        <v>94,3200</v>
      </c>
      <c r="M23" s="7" t="s">
        <v>275</v>
      </c>
    </row>
    <row r="24" spans="1:13">
      <c r="B24" s="5" t="s">
        <v>43</v>
      </c>
    </row>
  </sheetData>
  <mergeCells count="17">
    <mergeCell ref="A22:J22"/>
    <mergeCell ref="A5:J5"/>
    <mergeCell ref="A8:J8"/>
    <mergeCell ref="A11:J11"/>
    <mergeCell ref="A14:J14"/>
    <mergeCell ref="A18:J18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6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3.33203125" style="5" customWidth="1"/>
    <col min="7" max="9" width="5.5" style="6" customWidth="1"/>
    <col min="10" max="10" width="4.83203125" style="6" customWidth="1"/>
    <col min="11" max="11" width="10.5" style="29" bestFit="1" customWidth="1"/>
    <col min="12" max="12" width="8.5" style="6" bestFit="1" customWidth="1"/>
    <col min="13" max="13" width="24.1640625" style="5" customWidth="1"/>
    <col min="14" max="16384" width="9.1640625" style="3"/>
  </cols>
  <sheetData>
    <row r="1" spans="1:13" s="2" customFormat="1" ht="29" customHeight="1">
      <c r="A1" s="47" t="s">
        <v>254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280</v>
      </c>
      <c r="B3" s="61" t="s">
        <v>0</v>
      </c>
      <c r="C3" s="57" t="s">
        <v>282</v>
      </c>
      <c r="D3" s="57" t="s">
        <v>6</v>
      </c>
      <c r="E3" s="59" t="s">
        <v>283</v>
      </c>
      <c r="F3" s="59" t="s">
        <v>5</v>
      </c>
      <c r="G3" s="59" t="s">
        <v>8</v>
      </c>
      <c r="H3" s="59"/>
      <c r="I3" s="59"/>
      <c r="J3" s="59"/>
      <c r="K3" s="39" t="s">
        <v>193</v>
      </c>
      <c r="L3" s="59" t="s">
        <v>3</v>
      </c>
      <c r="M3" s="43" t="s">
        <v>2</v>
      </c>
    </row>
    <row r="4" spans="1:13" s="1" customFormat="1" ht="21" customHeight="1" thickBot="1">
      <c r="A4" s="56"/>
      <c r="B4" s="62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40"/>
      <c r="L4" s="58"/>
      <c r="M4" s="44"/>
    </row>
    <row r="5" spans="1:13" ht="16">
      <c r="A5" s="45" t="s">
        <v>44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8" t="s">
        <v>192</v>
      </c>
      <c r="B6" s="7" t="s">
        <v>194</v>
      </c>
      <c r="C6" s="7" t="s">
        <v>195</v>
      </c>
      <c r="D6" s="7" t="s">
        <v>83</v>
      </c>
      <c r="E6" s="7" t="s">
        <v>286</v>
      </c>
      <c r="F6" s="7" t="s">
        <v>26</v>
      </c>
      <c r="G6" s="15" t="s">
        <v>148</v>
      </c>
      <c r="H6" s="15" t="s">
        <v>84</v>
      </c>
      <c r="I6" s="15" t="s">
        <v>84</v>
      </c>
      <c r="J6" s="8"/>
      <c r="K6" s="30">
        <v>0</v>
      </c>
      <c r="L6" s="8" t="str">
        <f>"0,0000"</f>
        <v>0,0000</v>
      </c>
      <c r="M6" s="7" t="s">
        <v>278</v>
      </c>
    </row>
    <row r="7" spans="1:13">
      <c r="B7" s="5" t="s">
        <v>43</v>
      </c>
    </row>
    <row r="8" spans="1:13" ht="16">
      <c r="A8" s="60" t="s">
        <v>10</v>
      </c>
      <c r="B8" s="60"/>
      <c r="C8" s="60"/>
      <c r="D8" s="60"/>
      <c r="E8" s="60"/>
      <c r="F8" s="60"/>
      <c r="G8" s="60"/>
      <c r="H8" s="60"/>
      <c r="I8" s="60"/>
      <c r="J8" s="60"/>
    </row>
    <row r="9" spans="1:13">
      <c r="A9" s="8" t="s">
        <v>42</v>
      </c>
      <c r="B9" s="7" t="s">
        <v>11</v>
      </c>
      <c r="C9" s="7" t="s">
        <v>12</v>
      </c>
      <c r="D9" s="7" t="s">
        <v>13</v>
      </c>
      <c r="E9" s="7" t="s">
        <v>285</v>
      </c>
      <c r="F9" s="7" t="s">
        <v>14</v>
      </c>
      <c r="G9" s="14" t="s">
        <v>18</v>
      </c>
      <c r="H9" s="14" t="s">
        <v>19</v>
      </c>
      <c r="I9" s="14" t="s">
        <v>20</v>
      </c>
      <c r="J9" s="8"/>
      <c r="K9" s="30" t="str">
        <f>"202,5"</f>
        <v>202,5</v>
      </c>
      <c r="L9" s="8" t="str">
        <f>"130,7138"</f>
        <v>130,7138</v>
      </c>
      <c r="M9" s="7" t="s">
        <v>270</v>
      </c>
    </row>
    <row r="10" spans="1:13">
      <c r="B10" s="5" t="s">
        <v>43</v>
      </c>
    </row>
    <row r="11" spans="1:13" ht="16">
      <c r="A11" s="60" t="s">
        <v>22</v>
      </c>
      <c r="B11" s="60"/>
      <c r="C11" s="60"/>
      <c r="D11" s="60"/>
      <c r="E11" s="60"/>
      <c r="F11" s="60"/>
      <c r="G11" s="60"/>
      <c r="H11" s="60"/>
      <c r="I11" s="60"/>
      <c r="J11" s="60"/>
    </row>
    <row r="12" spans="1:13">
      <c r="A12" s="17" t="s">
        <v>42</v>
      </c>
      <c r="B12" s="16" t="s">
        <v>196</v>
      </c>
      <c r="C12" s="16" t="s">
        <v>197</v>
      </c>
      <c r="D12" s="16" t="s">
        <v>181</v>
      </c>
      <c r="E12" s="16" t="s">
        <v>285</v>
      </c>
      <c r="F12" s="16" t="s">
        <v>276</v>
      </c>
      <c r="G12" s="23" t="s">
        <v>114</v>
      </c>
      <c r="H12" s="22" t="s">
        <v>116</v>
      </c>
      <c r="I12" s="23" t="s">
        <v>116</v>
      </c>
      <c r="J12" s="17"/>
      <c r="K12" s="31" t="str">
        <f>"180,0"</f>
        <v>180,0</v>
      </c>
      <c r="L12" s="17" t="str">
        <f>"111,5460"</f>
        <v>111,5460</v>
      </c>
      <c r="M12" s="16" t="s">
        <v>281</v>
      </c>
    </row>
    <row r="13" spans="1:13">
      <c r="A13" s="19" t="s">
        <v>123</v>
      </c>
      <c r="B13" s="18" t="s">
        <v>198</v>
      </c>
      <c r="C13" s="18" t="s">
        <v>199</v>
      </c>
      <c r="D13" s="18" t="s">
        <v>200</v>
      </c>
      <c r="E13" s="18" t="s">
        <v>285</v>
      </c>
      <c r="F13" s="18" t="s">
        <v>26</v>
      </c>
      <c r="G13" s="25" t="s">
        <v>114</v>
      </c>
      <c r="H13" s="24" t="s">
        <v>29</v>
      </c>
      <c r="I13" s="24" t="s">
        <v>29</v>
      </c>
      <c r="J13" s="19"/>
      <c r="K13" s="32" t="str">
        <f>"165,0"</f>
        <v>165,0</v>
      </c>
      <c r="L13" s="19" t="str">
        <f>"101,2935"</f>
        <v>101,2935</v>
      </c>
      <c r="M13" s="18" t="s">
        <v>281</v>
      </c>
    </row>
    <row r="14" spans="1:13">
      <c r="A14" s="21" t="s">
        <v>42</v>
      </c>
      <c r="B14" s="20" t="s">
        <v>201</v>
      </c>
      <c r="C14" s="20" t="s">
        <v>202</v>
      </c>
      <c r="D14" s="20" t="s">
        <v>203</v>
      </c>
      <c r="E14" s="20" t="s">
        <v>288</v>
      </c>
      <c r="F14" s="20" t="s">
        <v>277</v>
      </c>
      <c r="G14" s="26" t="s">
        <v>28</v>
      </c>
      <c r="H14" s="26" t="s">
        <v>114</v>
      </c>
      <c r="I14" s="27" t="s">
        <v>29</v>
      </c>
      <c r="J14" s="21"/>
      <c r="K14" s="33" t="str">
        <f>"165,0"</f>
        <v>165,0</v>
      </c>
      <c r="L14" s="21" t="str">
        <f>"103,8064"</f>
        <v>103,8064</v>
      </c>
      <c r="M14" s="20" t="s">
        <v>281</v>
      </c>
    </row>
    <row r="15" spans="1:13">
      <c r="B15" s="5" t="s">
        <v>43</v>
      </c>
    </row>
    <row r="16" spans="1:13" ht="16">
      <c r="A16" s="60" t="s">
        <v>109</v>
      </c>
      <c r="B16" s="60"/>
      <c r="C16" s="60"/>
      <c r="D16" s="60"/>
      <c r="E16" s="60"/>
      <c r="F16" s="60"/>
      <c r="G16" s="60"/>
      <c r="H16" s="60"/>
      <c r="I16" s="60"/>
      <c r="J16" s="60"/>
    </row>
    <row r="17" spans="1:13">
      <c r="A17" s="8" t="s">
        <v>42</v>
      </c>
      <c r="B17" s="7" t="s">
        <v>204</v>
      </c>
      <c r="C17" s="7" t="s">
        <v>205</v>
      </c>
      <c r="D17" s="7" t="s">
        <v>206</v>
      </c>
      <c r="E17" s="7" t="s">
        <v>288</v>
      </c>
      <c r="F17" s="7" t="s">
        <v>26</v>
      </c>
      <c r="G17" s="14" t="s">
        <v>115</v>
      </c>
      <c r="H17" s="14" t="s">
        <v>18</v>
      </c>
      <c r="I17" s="14" t="s">
        <v>32</v>
      </c>
      <c r="J17" s="8"/>
      <c r="K17" s="30" t="str">
        <f>"190,0"</f>
        <v>190,0</v>
      </c>
      <c r="L17" s="8" t="str">
        <f>"120,9872"</f>
        <v>120,9872</v>
      </c>
      <c r="M17" s="7" t="s">
        <v>281</v>
      </c>
    </row>
    <row r="18" spans="1:13">
      <c r="B18" s="5" t="s">
        <v>43</v>
      </c>
    </row>
  </sheetData>
  <mergeCells count="15">
    <mergeCell ref="A8:J8"/>
    <mergeCell ref="A11:J11"/>
    <mergeCell ref="A16:J16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6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8.5" style="5" customWidth="1"/>
    <col min="14" max="16384" width="9.1640625" style="3"/>
  </cols>
  <sheetData>
    <row r="1" spans="1:13" s="2" customFormat="1" ht="29" customHeight="1">
      <c r="A1" s="47" t="s">
        <v>252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280</v>
      </c>
      <c r="B3" s="61" t="s">
        <v>0</v>
      </c>
      <c r="C3" s="57" t="s">
        <v>282</v>
      </c>
      <c r="D3" s="57" t="s">
        <v>6</v>
      </c>
      <c r="E3" s="59" t="s">
        <v>283</v>
      </c>
      <c r="F3" s="59" t="s">
        <v>5</v>
      </c>
      <c r="G3" s="59" t="s">
        <v>8</v>
      </c>
      <c r="H3" s="59"/>
      <c r="I3" s="59"/>
      <c r="J3" s="59"/>
      <c r="K3" s="59" t="s">
        <v>193</v>
      </c>
      <c r="L3" s="59" t="s">
        <v>3</v>
      </c>
      <c r="M3" s="43" t="s">
        <v>2</v>
      </c>
    </row>
    <row r="4" spans="1:13" s="1" customFormat="1" ht="21" customHeight="1" thickBot="1">
      <c r="A4" s="56"/>
      <c r="B4" s="62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44"/>
    </row>
    <row r="5" spans="1:13" ht="16">
      <c r="A5" s="45" t="s">
        <v>109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8" t="s">
        <v>42</v>
      </c>
      <c r="B6" s="7" t="s">
        <v>226</v>
      </c>
      <c r="C6" s="7" t="s">
        <v>227</v>
      </c>
      <c r="D6" s="7" t="s">
        <v>228</v>
      </c>
      <c r="E6" s="7" t="s">
        <v>285</v>
      </c>
      <c r="F6" s="7" t="s">
        <v>259</v>
      </c>
      <c r="G6" s="14" t="s">
        <v>49</v>
      </c>
      <c r="H6" s="14" t="s">
        <v>52</v>
      </c>
      <c r="I6" s="15" t="s">
        <v>53</v>
      </c>
      <c r="J6" s="8"/>
      <c r="K6" s="8" t="str">
        <f>"215,0"</f>
        <v>215,0</v>
      </c>
      <c r="L6" s="8" t="str">
        <f>"121,1203"</f>
        <v>121,1203</v>
      </c>
      <c r="M6" s="7" t="s">
        <v>275</v>
      </c>
    </row>
    <row r="7" spans="1:13">
      <c r="B7" s="5" t="s">
        <v>43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3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6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33203125" style="5" customWidth="1"/>
    <col min="14" max="16384" width="9.1640625" style="3"/>
  </cols>
  <sheetData>
    <row r="1" spans="1:13" s="2" customFormat="1" ht="29" customHeight="1">
      <c r="A1" s="47" t="s">
        <v>251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280</v>
      </c>
      <c r="B3" s="61" t="s">
        <v>0</v>
      </c>
      <c r="C3" s="57" t="s">
        <v>282</v>
      </c>
      <c r="D3" s="57" t="s">
        <v>6</v>
      </c>
      <c r="E3" s="59" t="s">
        <v>283</v>
      </c>
      <c r="F3" s="59" t="s">
        <v>5</v>
      </c>
      <c r="G3" s="59" t="s">
        <v>8</v>
      </c>
      <c r="H3" s="59"/>
      <c r="I3" s="59"/>
      <c r="J3" s="59"/>
      <c r="K3" s="59" t="s">
        <v>193</v>
      </c>
      <c r="L3" s="59" t="s">
        <v>3</v>
      </c>
      <c r="M3" s="43" t="s">
        <v>2</v>
      </c>
    </row>
    <row r="4" spans="1:13" s="1" customFormat="1" ht="21" customHeight="1" thickBot="1">
      <c r="A4" s="56"/>
      <c r="B4" s="62"/>
      <c r="C4" s="58"/>
      <c r="D4" s="58"/>
      <c r="E4" s="58"/>
      <c r="F4" s="58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44"/>
    </row>
    <row r="5" spans="1:13" ht="16">
      <c r="A5" s="45" t="s">
        <v>229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8" t="s">
        <v>42</v>
      </c>
      <c r="B6" s="7" t="s">
        <v>230</v>
      </c>
      <c r="C6" s="7" t="s">
        <v>231</v>
      </c>
      <c r="D6" s="7" t="s">
        <v>232</v>
      </c>
      <c r="E6" s="7" t="s">
        <v>285</v>
      </c>
      <c r="F6" s="7" t="s">
        <v>26</v>
      </c>
      <c r="G6" s="14" t="s">
        <v>17</v>
      </c>
      <c r="H6" s="14" t="s">
        <v>191</v>
      </c>
      <c r="I6" s="14" t="s">
        <v>122</v>
      </c>
      <c r="J6" s="8"/>
      <c r="K6" s="8" t="str">
        <f>"330,0"</f>
        <v>330,0</v>
      </c>
      <c r="L6" s="8" t="str">
        <f>"176,1441"</f>
        <v>176,1441</v>
      </c>
      <c r="M6" s="7"/>
    </row>
    <row r="7" spans="1:13">
      <c r="B7" s="5" t="s">
        <v>43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Жим лежа без экип ДК</vt:lpstr>
      <vt:lpstr>WRPF Жим лежа без экип</vt:lpstr>
      <vt:lpstr>WEPF Жим софт однопетельная ДК</vt:lpstr>
      <vt:lpstr>WEPF Жим софт многопетельная</vt:lpstr>
      <vt:lpstr>WRPF Тяга без экипировки ДК</vt:lpstr>
      <vt:lpstr>WRPF Тяга без экипировки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2020-12-09T18:44:05Z</dcterms:modified>
</cp:coreProperties>
</file>