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Декабрь/"/>
    </mc:Choice>
  </mc:AlternateContent>
  <xr:revisionPtr revIDLastSave="0" documentId="13_ncr:1_{1A514112-CA1E-734A-8144-D2096FEE6839}" xr6:coauthVersionLast="45" xr6:coauthVersionMax="45" xr10:uidLastSave="{00000000-0000-0000-0000-000000000000}"/>
  <bookViews>
    <workbookView xWindow="660" yWindow="460" windowWidth="28140" windowHeight="1592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Строгий подъём на бицепс" sheetId="9" r:id="rId4"/>
  </sheets>
  <definedNames>
    <definedName name="_FilterDatabase" localSheetId="0" hidden="1">'WRPF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9" l="1"/>
  <c r="K6" i="9"/>
  <c r="L6" i="9"/>
  <c r="K9" i="9"/>
  <c r="L9" i="9"/>
  <c r="K12" i="9"/>
  <c r="L12" i="9"/>
  <c r="K13" i="9"/>
  <c r="L13" i="9"/>
  <c r="K16" i="9"/>
  <c r="L16" i="9"/>
  <c r="K17" i="9"/>
  <c r="L17" i="9"/>
  <c r="K20" i="9"/>
  <c r="L20" i="9"/>
  <c r="K21" i="9"/>
  <c r="L21" i="9"/>
  <c r="K24" i="9"/>
  <c r="L24" i="9"/>
  <c r="K25" i="9"/>
  <c r="L25" i="9"/>
  <c r="L26" i="9"/>
  <c r="K29" i="9"/>
  <c r="L29" i="9"/>
  <c r="K30" i="9"/>
  <c r="L30" i="9"/>
  <c r="K31" i="9"/>
  <c r="L31" i="9"/>
  <c r="L32" i="9"/>
  <c r="K33" i="9"/>
  <c r="L33" i="9"/>
  <c r="L36" i="9"/>
  <c r="K37" i="9"/>
  <c r="L37" i="9"/>
  <c r="K38" i="9"/>
  <c r="L38" i="9"/>
  <c r="L54" i="7"/>
  <c r="K54" i="7"/>
  <c r="L53" i="7"/>
  <c r="K53" i="7"/>
  <c r="L52" i="7"/>
  <c r="K52" i="7"/>
  <c r="L51" i="7"/>
  <c r="K51" i="7"/>
  <c r="L50" i="7"/>
  <c r="K50" i="7"/>
  <c r="L47" i="7"/>
  <c r="K47" i="7"/>
  <c r="L46" i="7"/>
  <c r="K46" i="7"/>
  <c r="L45" i="7"/>
  <c r="K45" i="7"/>
  <c r="L42" i="7"/>
  <c r="K42" i="7"/>
  <c r="L41" i="7"/>
  <c r="K41" i="7"/>
  <c r="L40" i="7"/>
  <c r="K40" i="7"/>
  <c r="L37" i="7"/>
  <c r="K37" i="7"/>
  <c r="L36" i="7"/>
  <c r="K36" i="7"/>
  <c r="L35" i="7"/>
  <c r="K35" i="7"/>
  <c r="L32" i="7"/>
  <c r="K32" i="7"/>
  <c r="L31" i="7"/>
  <c r="K31" i="7"/>
  <c r="L28" i="7"/>
  <c r="K28" i="7"/>
  <c r="L27" i="7"/>
  <c r="K27" i="7"/>
  <c r="L26" i="7"/>
  <c r="K26" i="7"/>
  <c r="L23" i="7"/>
  <c r="K23" i="7"/>
  <c r="L20" i="7"/>
  <c r="K20" i="7"/>
  <c r="L17" i="7"/>
  <c r="K17" i="7"/>
  <c r="L14" i="7"/>
  <c r="K14" i="7"/>
  <c r="L13" i="7"/>
  <c r="K13" i="7"/>
  <c r="L10" i="7"/>
  <c r="K10" i="7"/>
  <c r="L7" i="7"/>
  <c r="K7" i="7"/>
  <c r="L6" i="7"/>
  <c r="K6" i="7"/>
  <c r="L62" i="6"/>
  <c r="K62" i="6"/>
  <c r="L61" i="6"/>
  <c r="K61" i="6"/>
  <c r="L58" i="6"/>
  <c r="K58" i="6"/>
  <c r="L57" i="6"/>
  <c r="K57" i="6"/>
  <c r="L54" i="6"/>
  <c r="K54" i="6"/>
  <c r="L53" i="6"/>
  <c r="K53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1" i="6"/>
  <c r="K41" i="6"/>
  <c r="L40" i="6"/>
  <c r="K40" i="6"/>
  <c r="L39" i="6"/>
  <c r="K39" i="6"/>
  <c r="L36" i="6"/>
  <c r="K36" i="6"/>
  <c r="L33" i="6"/>
  <c r="K33" i="6"/>
  <c r="L32" i="6"/>
  <c r="K32" i="6"/>
  <c r="L31" i="6"/>
  <c r="K31" i="6"/>
  <c r="L28" i="6"/>
  <c r="K28" i="6"/>
  <c r="L27" i="6"/>
  <c r="K27" i="6"/>
  <c r="L24" i="6"/>
  <c r="K24" i="6"/>
  <c r="L21" i="6"/>
  <c r="K21" i="6"/>
  <c r="L18" i="6"/>
  <c r="K18" i="6"/>
  <c r="L17" i="6"/>
  <c r="K17" i="6"/>
  <c r="L14" i="6"/>
  <c r="K14" i="6"/>
  <c r="L11" i="6"/>
  <c r="K11" i="6"/>
  <c r="L10" i="6"/>
  <c r="K10" i="6"/>
  <c r="L9" i="6"/>
  <c r="K9" i="6"/>
  <c r="L6" i="6"/>
  <c r="K6" i="6"/>
  <c r="T52" i="5"/>
  <c r="S52" i="5"/>
  <c r="T51" i="5"/>
  <c r="S51" i="5"/>
  <c r="T50" i="5"/>
  <c r="S50" i="5"/>
  <c r="T47" i="5"/>
  <c r="S47" i="5"/>
  <c r="T46" i="5"/>
  <c r="S46" i="5"/>
  <c r="T45" i="5"/>
  <c r="S45" i="5"/>
  <c r="T42" i="5"/>
  <c r="T41" i="5"/>
  <c r="T40" i="5"/>
  <c r="S40" i="5"/>
  <c r="T39" i="5"/>
  <c r="S39" i="5"/>
  <c r="T36" i="5"/>
  <c r="S36" i="5"/>
  <c r="T35" i="5"/>
  <c r="S35" i="5"/>
  <c r="T34" i="5"/>
  <c r="S34" i="5"/>
  <c r="T31" i="5"/>
  <c r="S31" i="5"/>
  <c r="T30" i="5"/>
  <c r="S30" i="5"/>
  <c r="T29" i="5"/>
  <c r="S29" i="5"/>
  <c r="T26" i="5"/>
  <c r="T25" i="5"/>
  <c r="S25" i="5"/>
  <c r="T24" i="5"/>
  <c r="S24" i="5"/>
  <c r="T23" i="5"/>
  <c r="S23" i="5"/>
  <c r="T22" i="5"/>
  <c r="S22" i="5"/>
  <c r="T19" i="5"/>
  <c r="T18" i="5"/>
  <c r="S18" i="5"/>
  <c r="T17" i="5"/>
  <c r="S17" i="5"/>
  <c r="T14" i="5"/>
  <c r="S14" i="5"/>
  <c r="T11" i="5"/>
  <c r="S11" i="5"/>
  <c r="T10" i="5"/>
  <c r="T9" i="5"/>
  <c r="S9" i="5"/>
  <c r="T6" i="5"/>
  <c r="S6" i="5"/>
</calcChain>
</file>

<file path=xl/sharedStrings.xml><?xml version="1.0" encoding="utf-8"?>
<sst xmlns="http://schemas.openxmlformats.org/spreadsheetml/2006/main" count="1490" uniqueCount="458">
  <si>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</si>
  <si>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</si>
  <si>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</si>
  <si>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</si>
  <si>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</si>
  <si>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</si>
  <si>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</si>
  <si>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</si>
  <si>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</si>
  <si>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</si>
  <si>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</si>
  <si>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 xml:space="preserve">Захарова Ирина </t>
  </si>
  <si>
    <t>Открытая (16.04.1989)/35</t>
  </si>
  <si>
    <t>68,00</t>
  </si>
  <si>
    <t>105,0</t>
  </si>
  <si>
    <t>107,5</t>
  </si>
  <si>
    <t>110,0</t>
  </si>
  <si>
    <t>52,5</t>
  </si>
  <si>
    <t>57,5</t>
  </si>
  <si>
    <t>60,0</t>
  </si>
  <si>
    <t>140,0</t>
  </si>
  <si>
    <t>150,0</t>
  </si>
  <si>
    <t>160,0</t>
  </si>
  <si>
    <t>ВЕСОВАЯ КАТЕГОРИЯ   82.5</t>
  </si>
  <si>
    <t xml:space="preserve">Чередова Дарина </t>
  </si>
  <si>
    <t>Открытая (23.09.2002)/22</t>
  </si>
  <si>
    <t>81,50</t>
  </si>
  <si>
    <t>145,0</t>
  </si>
  <si>
    <t>155,0</t>
  </si>
  <si>
    <t>165,0</t>
  </si>
  <si>
    <t>75,0</t>
  </si>
  <si>
    <t>85,0</t>
  </si>
  <si>
    <t>90,0</t>
  </si>
  <si>
    <t>175,0</t>
  </si>
  <si>
    <t>185,0</t>
  </si>
  <si>
    <t>190,0</t>
  </si>
  <si>
    <t>Открытая (09.10.1983)/41</t>
  </si>
  <si>
    <t>78,70</t>
  </si>
  <si>
    <t>77,5</t>
  </si>
  <si>
    <t>42,5</t>
  </si>
  <si>
    <t>45,0o</t>
  </si>
  <si>
    <t>47,5</t>
  </si>
  <si>
    <t>120,0</t>
  </si>
  <si>
    <t>Открытая (02.11.1987)/37</t>
  </si>
  <si>
    <t>80,60</t>
  </si>
  <si>
    <t>80,0</t>
  </si>
  <si>
    <t>40,0</t>
  </si>
  <si>
    <t>45,0</t>
  </si>
  <si>
    <t>95,0</t>
  </si>
  <si>
    <t>100,0</t>
  </si>
  <si>
    <t>ВЕСОВАЯ КАТЕГОРИЯ   90+</t>
  </si>
  <si>
    <t xml:space="preserve">Шибких Светлана </t>
  </si>
  <si>
    <t>Открытая (05.12.2009)/15</t>
  </si>
  <si>
    <t>107,20</t>
  </si>
  <si>
    <t>50,0</t>
  </si>
  <si>
    <t>55,0</t>
  </si>
  <si>
    <t>ВЕСОВАЯ КАТЕГОРИЯ   60</t>
  </si>
  <si>
    <t xml:space="preserve">Морозов Александр </t>
  </si>
  <si>
    <t>59,30</t>
  </si>
  <si>
    <t>125,0</t>
  </si>
  <si>
    <t>135,0</t>
  </si>
  <si>
    <t>170,0</t>
  </si>
  <si>
    <t>60,00</t>
  </si>
  <si>
    <t>115,0</t>
  </si>
  <si>
    <t>67,5</t>
  </si>
  <si>
    <t>59,20</t>
  </si>
  <si>
    <t>ВЕСОВАЯ КАТЕГОРИЯ   67.5</t>
  </si>
  <si>
    <t>67,40</t>
  </si>
  <si>
    <t>117,5</t>
  </si>
  <si>
    <t>63,90</t>
  </si>
  <si>
    <t>70,0</t>
  </si>
  <si>
    <t>65,0</t>
  </si>
  <si>
    <t>62,30</t>
  </si>
  <si>
    <t>92,5</t>
  </si>
  <si>
    <t>Юниоры (03.04.2004)/20</t>
  </si>
  <si>
    <t>130,0</t>
  </si>
  <si>
    <t>Открытая (02.07.2003)/21</t>
  </si>
  <si>
    <t>63,40</t>
  </si>
  <si>
    <t xml:space="preserve">Коряковцев Егор </t>
  </si>
  <si>
    <t>74,20</t>
  </si>
  <si>
    <t>82,5</t>
  </si>
  <si>
    <t>70,30</t>
  </si>
  <si>
    <t>Открытая (26.05.1989)/35</t>
  </si>
  <si>
    <t>71,20</t>
  </si>
  <si>
    <t>132,5</t>
  </si>
  <si>
    <t xml:space="preserve">Мерошниченко Вадим </t>
  </si>
  <si>
    <t>77,00</t>
  </si>
  <si>
    <t>180,0</t>
  </si>
  <si>
    <t>76,50</t>
  </si>
  <si>
    <t xml:space="preserve">Дрыгин Евгений </t>
  </si>
  <si>
    <t>Открытая (06.04.1989)/35</t>
  </si>
  <si>
    <t>78,10</t>
  </si>
  <si>
    <t>195,0</t>
  </si>
  <si>
    <t>200,0</t>
  </si>
  <si>
    <t>220,0</t>
  </si>
  <si>
    <t>230,0</t>
  </si>
  <si>
    <t>240,0</t>
  </si>
  <si>
    <t>ВЕСОВАЯ КАТЕГОРИЯ   90</t>
  </si>
  <si>
    <t>Открытая (28.06.1997)/27</t>
  </si>
  <si>
    <t>89,20</t>
  </si>
  <si>
    <t>215,0</t>
  </si>
  <si>
    <t>225,0</t>
  </si>
  <si>
    <t>235,0</t>
  </si>
  <si>
    <t>Открытая (06.09.1988)/36</t>
  </si>
  <si>
    <t>88,10</t>
  </si>
  <si>
    <t>122,5</t>
  </si>
  <si>
    <t>127,5</t>
  </si>
  <si>
    <t>222,5</t>
  </si>
  <si>
    <t>Открытая (12.07.1983)/41</t>
  </si>
  <si>
    <t>86,20</t>
  </si>
  <si>
    <t>97,5</t>
  </si>
  <si>
    <t>ВЕСОВАЯ КАТЕГОРИЯ   100</t>
  </si>
  <si>
    <t xml:space="preserve">Городницкий Леонид </t>
  </si>
  <si>
    <t>95,10</t>
  </si>
  <si>
    <t>112,5</t>
  </si>
  <si>
    <t>210,0</t>
  </si>
  <si>
    <t>227,5</t>
  </si>
  <si>
    <t xml:space="preserve">Сатюков Максим </t>
  </si>
  <si>
    <t>Открытая (08.05.1986)/38</t>
  </si>
  <si>
    <t>98,40</t>
  </si>
  <si>
    <t>270,0</t>
  </si>
  <si>
    <t>285,0</t>
  </si>
  <si>
    <t>295,0</t>
  </si>
  <si>
    <t>Открытая (16.12.1983)/40</t>
  </si>
  <si>
    <t>97,10</t>
  </si>
  <si>
    <t>177,5</t>
  </si>
  <si>
    <t>217,5</t>
  </si>
  <si>
    <t>ВЕСОВАЯ КАТЕГОРИЯ   110</t>
  </si>
  <si>
    <t>107,50</t>
  </si>
  <si>
    <t>103,30</t>
  </si>
  <si>
    <t xml:space="preserve">Клюкин Дмитрий </t>
  </si>
  <si>
    <t>Открытая (27.01.1991)/33</t>
  </si>
  <si>
    <t>109,90</t>
  </si>
  <si>
    <t>250,0</t>
  </si>
  <si>
    <t>260,0</t>
  </si>
  <si>
    <t>265,0</t>
  </si>
  <si>
    <t>280,0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</si>
  <si>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</si>
  <si>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</si>
  <si>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</si>
  <si>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</si>
  <si>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</si>
  <si>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</si>
  <si>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</si>
  <si>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</si>
  <si>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</si>
  <si>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75</t>
  </si>
  <si>
    <t>90+</t>
  </si>
  <si>
    <t xml:space="preserve">Мужчины </t>
  </si>
  <si>
    <t xml:space="preserve">Юноши </t>
  </si>
  <si>
    <t>60</t>
  </si>
  <si>
    <t>100</t>
  </si>
  <si>
    <t>67.5</t>
  </si>
  <si>
    <t>110</t>
  </si>
  <si>
    <t xml:space="preserve">Мастера </t>
  </si>
  <si>
    <t>90</t>
  </si>
  <si>
    <t>1</t>
  </si>
  <si>
    <t>Захарова Ирина</t>
  </si>
  <si>
    <t>Чередова Дарина</t>
  </si>
  <si>
    <t>2</t>
  </si>
  <si>
    <t>Берх Татьяна</t>
  </si>
  <si>
    <t>3</t>
  </si>
  <si>
    <t>Кузнецова Нина</t>
  </si>
  <si>
    <t>Шибких Светлана</t>
  </si>
  <si>
    <t>Морозов Александр</t>
  </si>
  <si>
    <t>Каркавин Борис</t>
  </si>
  <si>
    <t>-</t>
  </si>
  <si>
    <t>Кутузов Тимофей</t>
  </si>
  <si>
    <t>Колесников Андрей</t>
  </si>
  <si>
    <t>Абраамян Гарик</t>
  </si>
  <si>
    <t>Макеров Арсений</t>
  </si>
  <si>
    <t>Гайфулин Давлет</t>
  </si>
  <si>
    <t>Прокопец Арсений</t>
  </si>
  <si>
    <t>Коряковцев Егор</t>
  </si>
  <si>
    <t>Иминов Жафар</t>
  </si>
  <si>
    <t>Коломеец Виктор</t>
  </si>
  <si>
    <t>Мерошниченко Вадим</t>
  </si>
  <si>
    <t>Сидоркин Артем</t>
  </si>
  <si>
    <t>Дрыгин Евгений</t>
  </si>
  <si>
    <t>Меновщиков Сергей</t>
  </si>
  <si>
    <t>Мазуров Иван</t>
  </si>
  <si>
    <t>Токарев Алексей</t>
  </si>
  <si>
    <t>Городницкий Леонид</t>
  </si>
  <si>
    <t>Сатюков Максим</t>
  </si>
  <si>
    <t>Кулагин Антон</t>
  </si>
  <si>
    <t>Суриков Владислав</t>
  </si>
  <si>
    <t>Вегеря Лев</t>
  </si>
  <si>
    <t>Клюкин Дмитрий</t>
  </si>
  <si>
    <t>ВЕСОВАЯ КАТЕГОРИЯ   52</t>
  </si>
  <si>
    <t>Открытая (23.02.1999)/25</t>
  </si>
  <si>
    <t>51,40</t>
  </si>
  <si>
    <t>37,5</t>
  </si>
  <si>
    <t>ВЕСОВАЯ КАТЕГОРИЯ   56</t>
  </si>
  <si>
    <t xml:space="preserve">Шонхорова Елена </t>
  </si>
  <si>
    <t>Открытая (07.04.1992)/32</t>
  </si>
  <si>
    <t>55,00</t>
  </si>
  <si>
    <t xml:space="preserve">Кузнецова Арина </t>
  </si>
  <si>
    <t>Открытая (22.09.2004)/20</t>
  </si>
  <si>
    <t>54,30</t>
  </si>
  <si>
    <t>Открытая (11.10.2000)/24</t>
  </si>
  <si>
    <t>55,40</t>
  </si>
  <si>
    <t>Открытая (08.09.1998)/26</t>
  </si>
  <si>
    <t>58,40</t>
  </si>
  <si>
    <t>35,0</t>
  </si>
  <si>
    <t xml:space="preserve">Лосева Альбина </t>
  </si>
  <si>
    <t>Открытая (05.02.2002)/22</t>
  </si>
  <si>
    <t>62,5</t>
  </si>
  <si>
    <t>Открытая (09.01.1998)/26</t>
  </si>
  <si>
    <t>Открытая (09.08.1994)/30</t>
  </si>
  <si>
    <t>78,40</t>
  </si>
  <si>
    <t xml:space="preserve">Курышин Платон </t>
  </si>
  <si>
    <t>51,30</t>
  </si>
  <si>
    <t>55,50</t>
  </si>
  <si>
    <t>53,90</t>
  </si>
  <si>
    <t>56,60</t>
  </si>
  <si>
    <t>Открытая (07.08.2000)/24</t>
  </si>
  <si>
    <t>63,30</t>
  </si>
  <si>
    <t xml:space="preserve">Войчук Егор </t>
  </si>
  <si>
    <t>69,70</t>
  </si>
  <si>
    <t>Открытая (18.05.1979)/45</t>
  </si>
  <si>
    <t>73,30</t>
  </si>
  <si>
    <t>Открытая (20.10.1990)/34</t>
  </si>
  <si>
    <t>73,60</t>
  </si>
  <si>
    <t xml:space="preserve">Боровиков Сергей </t>
  </si>
  <si>
    <t>75,90</t>
  </si>
  <si>
    <t xml:space="preserve">Чефанов Вадим </t>
  </si>
  <si>
    <t>Юниоры (24.07.2002)/22</t>
  </si>
  <si>
    <t>80,40</t>
  </si>
  <si>
    <t>Открытая (24.07.2002)/22</t>
  </si>
  <si>
    <t>Открытая (06.10.1989)/35</t>
  </si>
  <si>
    <t>81,30</t>
  </si>
  <si>
    <t>Открытая (03.11.1994)/30</t>
  </si>
  <si>
    <t>79,80</t>
  </si>
  <si>
    <t xml:space="preserve">Немченко Сергей </t>
  </si>
  <si>
    <t>78,00</t>
  </si>
  <si>
    <t xml:space="preserve">Лычагин Алексей </t>
  </si>
  <si>
    <t>Открытая (04.08.1983)/41</t>
  </si>
  <si>
    <t>83,70</t>
  </si>
  <si>
    <t>182,5</t>
  </si>
  <si>
    <t xml:space="preserve">Вегнер Алексей </t>
  </si>
  <si>
    <t>Открытая (21.09.1997)/27</t>
  </si>
  <si>
    <t>92,90</t>
  </si>
  <si>
    <t>Открытая (21.11.1984)/40</t>
  </si>
  <si>
    <t xml:space="preserve">Нацибулин Игорь </t>
  </si>
  <si>
    <t>Открытая (24.01.1991)/33</t>
  </si>
  <si>
    <t>108,80</t>
  </si>
  <si>
    <t xml:space="preserve">Михеда Алексей </t>
  </si>
  <si>
    <t>106,10</t>
  </si>
  <si>
    <t xml:space="preserve">Результат </t>
  </si>
  <si>
    <t>56</t>
  </si>
  <si>
    <t>52</t>
  </si>
  <si>
    <t>Результат</t>
  </si>
  <si>
    <t>Новикова Лидия</t>
  </si>
  <si>
    <t>Шонхорова Елена</t>
  </si>
  <si>
    <t>Кузнецова Арина</t>
  </si>
  <si>
    <t>Мусихина Екатерина</t>
  </si>
  <si>
    <t>Кремезных Екатерина</t>
  </si>
  <si>
    <t>Лосева Альбина</t>
  </si>
  <si>
    <t>Сафронова Виктория</t>
  </si>
  <si>
    <t>Чайка Ирина</t>
  </si>
  <si>
    <t>Курышин Платон</t>
  </si>
  <si>
    <t>Ефимов Ярослав</t>
  </si>
  <si>
    <t>Минин Ярослав</t>
  </si>
  <si>
    <t>Денисенко Владимир</t>
  </si>
  <si>
    <t>Александров Роман</t>
  </si>
  <si>
    <t>Ларионов Кирилл</t>
  </si>
  <si>
    <t>Кузьменко Арсений</t>
  </si>
  <si>
    <t>Войчук Егор</t>
  </si>
  <si>
    <t>Рудаков Сергей</t>
  </si>
  <si>
    <t>Алексеенко Игорь</t>
  </si>
  <si>
    <t>Боровиков Сергей</t>
  </si>
  <si>
    <t>Азарников Тимофей</t>
  </si>
  <si>
    <t>Чефанов Вадим</t>
  </si>
  <si>
    <t>Шатилов Руслан</t>
  </si>
  <si>
    <t>Князев Ромачандра</t>
  </si>
  <si>
    <t>Немченко Сергей</t>
  </si>
  <si>
    <t>Лычагин Алексей</t>
  </si>
  <si>
    <t>Вегнер Алексей</t>
  </si>
  <si>
    <t>Куропаткин Антон</t>
  </si>
  <si>
    <t>Нацибулин Игорь</t>
  </si>
  <si>
    <t>Михеда Алексей</t>
  </si>
  <si>
    <t xml:space="preserve">Толстокорова Юлия </t>
  </si>
  <si>
    <t>59,80</t>
  </si>
  <si>
    <t>43,30</t>
  </si>
  <si>
    <t xml:space="preserve">Мальцев Семен </t>
  </si>
  <si>
    <t>55,30</t>
  </si>
  <si>
    <t xml:space="preserve">Юрьев Анатолий </t>
  </si>
  <si>
    <t>64,80</t>
  </si>
  <si>
    <t>172,5</t>
  </si>
  <si>
    <t>66,90</t>
  </si>
  <si>
    <t>Юниоры (18.11.2004)/20</t>
  </si>
  <si>
    <t>81,60</t>
  </si>
  <si>
    <t>202,5</t>
  </si>
  <si>
    <t>Открытая (27.09.1983)/41</t>
  </si>
  <si>
    <t>89,80</t>
  </si>
  <si>
    <t>Открытая (21.02.2000)/24</t>
  </si>
  <si>
    <t>86,70</t>
  </si>
  <si>
    <t>Юниоры (12.01.2004)/20</t>
  </si>
  <si>
    <t>94,40</t>
  </si>
  <si>
    <t>Открытая (12.01.2004)/20</t>
  </si>
  <si>
    <t>103,40</t>
  </si>
  <si>
    <t xml:space="preserve">Тактаев Николай </t>
  </si>
  <si>
    <t>Открытая (13.09.1996)/28</t>
  </si>
  <si>
    <t>106,90</t>
  </si>
  <si>
    <t>302,5</t>
  </si>
  <si>
    <t xml:space="preserve">Синельников Дмитрий </t>
  </si>
  <si>
    <t>Открытая (05.08.1999)/25</t>
  </si>
  <si>
    <t>104,30</t>
  </si>
  <si>
    <t>290,0</t>
  </si>
  <si>
    <t>300,0</t>
  </si>
  <si>
    <t>Открытая (29.09.1999)/25</t>
  </si>
  <si>
    <t>Толстокорова Юлия</t>
  </si>
  <si>
    <t>Афонькин Виталий</t>
  </si>
  <si>
    <t>Мальцев Семен</t>
  </si>
  <si>
    <t>Логачёв Артем</t>
  </si>
  <si>
    <t>Юрьев Анатолий</t>
  </si>
  <si>
    <t>Толстокоров Ярослав</t>
  </si>
  <si>
    <t>Козлов Егор</t>
  </si>
  <si>
    <t>Зарочинцев Никита</t>
  </si>
  <si>
    <t>Карпов Дмитрий</t>
  </si>
  <si>
    <t>Полосин Сергей</t>
  </si>
  <si>
    <t>Горбунов Евгений</t>
  </si>
  <si>
    <t>Волокитин Роман</t>
  </si>
  <si>
    <t>Лебедев Дмитрий</t>
  </si>
  <si>
    <t>Тактаев Николай</t>
  </si>
  <si>
    <t>Синельников Дмитрий</t>
  </si>
  <si>
    <t>4</t>
  </si>
  <si>
    <t>Триппель Денис</t>
  </si>
  <si>
    <t xml:space="preserve">Ананьин Андрей </t>
  </si>
  <si>
    <t xml:space="preserve">Ларионов Кирилл </t>
  </si>
  <si>
    <t xml:space="preserve">Gloss </t>
  </si>
  <si>
    <t xml:space="preserve">Мельниченко Максим </t>
  </si>
  <si>
    <t xml:space="preserve">Сидоров Тимофей </t>
  </si>
  <si>
    <t>72,5</t>
  </si>
  <si>
    <t>93,30</t>
  </si>
  <si>
    <t>Открытая (09.10.1997)/27</t>
  </si>
  <si>
    <t>Лукьянов Данил</t>
  </si>
  <si>
    <t>94,90</t>
  </si>
  <si>
    <t>Открытая (12.02.1996)/28</t>
  </si>
  <si>
    <t>Ананьин Андрей</t>
  </si>
  <si>
    <t>91,40</t>
  </si>
  <si>
    <t>Миненко Иван</t>
  </si>
  <si>
    <t>88,90</t>
  </si>
  <si>
    <t>Открытая (22.12.1997)/26</t>
  </si>
  <si>
    <t>Пономарев Сергей</t>
  </si>
  <si>
    <t>88,60</t>
  </si>
  <si>
    <t>Открытая (22.11.2002)/22</t>
  </si>
  <si>
    <t>Хартов Антон</t>
  </si>
  <si>
    <t>87,10</t>
  </si>
  <si>
    <t>Наймушин Виктор</t>
  </si>
  <si>
    <t>81,00</t>
  </si>
  <si>
    <t>Открытая (10.10.1994)/30</t>
  </si>
  <si>
    <t>Меннер Марсель</t>
  </si>
  <si>
    <t>74,60</t>
  </si>
  <si>
    <t>Открытая (26.05.1991)/33</t>
  </si>
  <si>
    <t>Рыбалко Олег</t>
  </si>
  <si>
    <t>66,10</t>
  </si>
  <si>
    <t>Маркин Даниил</t>
  </si>
  <si>
    <t>66,60</t>
  </si>
  <si>
    <t>Сидоров Тимофей</t>
  </si>
  <si>
    <t>57,20</t>
  </si>
  <si>
    <t>Мельниченко Максим</t>
  </si>
  <si>
    <t>32,5</t>
  </si>
  <si>
    <t>27,5</t>
  </si>
  <si>
    <t>54,00</t>
  </si>
  <si>
    <t>Погорелко Михаил</t>
  </si>
  <si>
    <t>30,0</t>
  </si>
  <si>
    <t>50,40</t>
  </si>
  <si>
    <t>Чернов Вячеслав</t>
  </si>
  <si>
    <t>Юноши</t>
  </si>
  <si>
    <t>Юноши (25.01.2011)/13</t>
  </si>
  <si>
    <t>Юноши (20.06.2008)/16</t>
  </si>
  <si>
    <t>Юноши (07.08.2010)/14</t>
  </si>
  <si>
    <t>Юноши (29.09.2008)/16</t>
  </si>
  <si>
    <t>Юноши (10.07.2008)/16</t>
  </si>
  <si>
    <t>Юноши (10.02.2007)/17</t>
  </si>
  <si>
    <t>Юноши (03.06.2010)/14</t>
  </si>
  <si>
    <t>Юниоры (22.11.2002)/22</t>
  </si>
  <si>
    <t>25,0</t>
  </si>
  <si>
    <t>Юноши (23.03.2009)/15</t>
  </si>
  <si>
    <t xml:space="preserve">Меннер Марсель </t>
  </si>
  <si>
    <t>Санаров Дмитрий</t>
  </si>
  <si>
    <t>Потехин Сергей</t>
  </si>
  <si>
    <t>Иркитов Сергей</t>
  </si>
  <si>
    <t>Тактаев Александр</t>
  </si>
  <si>
    <t>Юноши (11.12.2011)/13</t>
  </si>
  <si>
    <t>Юноши (24.12.2008)/15</t>
  </si>
  <si>
    <t>Юноши (07.08.2008)/16</t>
  </si>
  <si>
    <t>Юноши (25.10.2008)/16</t>
  </si>
  <si>
    <t>Юноши (01.07.2008)/16</t>
  </si>
  <si>
    <t>Юноши (22.12.2011)/12</t>
  </si>
  <si>
    <t>Юноши (12.12.2008)/16</t>
  </si>
  <si>
    <t>Юноши (27.12.2008)/15</t>
  </si>
  <si>
    <t>Юноши (25.08.2008)/16</t>
  </si>
  <si>
    <t>Мастера (27.09.1983)/41</t>
  </si>
  <si>
    <t>Юноши (18.01.2008)/16</t>
  </si>
  <si>
    <t>242,5</t>
  </si>
  <si>
    <t xml:space="preserve">Лукьянов Данил </t>
  </si>
  <si>
    <t xml:space="preserve">Ефимов Андрей </t>
  </si>
  <si>
    <t xml:space="preserve">Куропаткин Антон </t>
  </si>
  <si>
    <t>Датий Сеогей</t>
  </si>
  <si>
    <t>Ефимов Андрей</t>
  </si>
  <si>
    <t xml:space="preserve">Чукмаров Азис </t>
  </si>
  <si>
    <t>Тактаев Андрей</t>
  </si>
  <si>
    <t xml:space="preserve">Волков Владислав </t>
  </si>
  <si>
    <t>Чукмаров Азис</t>
  </si>
  <si>
    <t xml:space="preserve">Тактаев Александр </t>
  </si>
  <si>
    <t xml:space="preserve">Сакович Владислав </t>
  </si>
  <si>
    <t xml:space="preserve">Воробьев Сергей </t>
  </si>
  <si>
    <t>Мастера (31.07.1975)/49</t>
  </si>
  <si>
    <t>Мастера (04.08.1983)/41</t>
  </si>
  <si>
    <t>Мастера (21.03.1961)/63</t>
  </si>
  <si>
    <t>Юноши (13.02.2008)/16</t>
  </si>
  <si>
    <t>Юноши (09.10.2008)/16</t>
  </si>
  <si>
    <t>Юноши (26.01.2011)/13</t>
  </si>
  <si>
    <t>Юноши (01.01.2012)/12</t>
  </si>
  <si>
    <t>Юноши (01.10.2010)/14</t>
  </si>
  <si>
    <t>Юноши (10.12.2009)/15</t>
  </si>
  <si>
    <t>Юноши (25.03.2009)/15</t>
  </si>
  <si>
    <t>Юноши (16.09.2009)/15</t>
  </si>
  <si>
    <t>Воронова Юлия</t>
  </si>
  <si>
    <t xml:space="preserve">Воронова Юлия </t>
  </si>
  <si>
    <t>Леонович Кристина</t>
  </si>
  <si>
    <t>Юноши (09.01.2008)/16</t>
  </si>
  <si>
    <t>Юноши (15.02.2008)/16</t>
  </si>
  <si>
    <t>Юноши (08.06.2009)/15</t>
  </si>
  <si>
    <t>Юноши (07.10.2009)/15</t>
  </si>
  <si>
    <t>Юноши (10.09.2011)/13</t>
  </si>
  <si>
    <t>Юноши (10.12.2005)/19</t>
  </si>
  <si>
    <t>Юноши (01.04.2006)/18</t>
  </si>
  <si>
    <t>Юноши (01.05.2009)/15</t>
  </si>
  <si>
    <t>Мастера (12.07.1983)/41</t>
  </si>
  <si>
    <t>Юноши (20.07.2006)/18</t>
  </si>
  <si>
    <t>Юноши (02.03.2006)/18</t>
  </si>
  <si>
    <t>Юноши (10.08.2007)/17</t>
  </si>
  <si>
    <t>Датий Сергей</t>
  </si>
  <si>
    <t>Морозов Андрей</t>
  </si>
  <si>
    <t>Волков Владислав</t>
  </si>
  <si>
    <t xml:space="preserve">Лубягин Денис </t>
  </si>
  <si>
    <t xml:space="preserve">Иркитов Сергей </t>
  </si>
  <si>
    <t>282,5</t>
  </si>
  <si>
    <t>Открытый турнир «Power Gym VI» и Чемпионат Алтайского края
WRPF Пауэрлифтинг без экипировки
Новоалтайск/Алтайский край, 15 декабря 2024 года</t>
  </si>
  <si>
    <t>Открытый турнир «Power Gym VI» и Чемпионат Алтайского края
WRPF Жим лежа без экипировки
Новоалтайск/Алтайский край, 15 декабря 2024 года</t>
  </si>
  <si>
    <t>Открытый турнир «Power Gym VI» и Чемпионат Алтайского края
WRPF Становая тяга без экипировки
Новоалтайск/Алтайский край, 15 декабря 2024 года</t>
  </si>
  <si>
    <t>Открытый турнир «Power Gym VI» и Чемпионат Алтайского края
WRPF Строгий подъем штанги на бицепс
Новоалтайск/Алтайский край, 15 декабря 2024 года</t>
  </si>
  <si>
    <t>жим</t>
  </si>
  <si>
    <t>Алтайский край, Барнаул</t>
  </si>
  <si>
    <t>Алтайский край, Новоалтайск</t>
  </si>
  <si>
    <t>Алтайский край, Бийск</t>
  </si>
  <si>
    <t>Алтайский край, Шипуново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</si>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</sst>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82"/>
  <sheetViews>
    <sheetView topLeftCell="A24" zoomScaleNormal="100" workbookViewId="0">
      <selection activeCell="E53" sqref="E53"/>
    </sheetView>
  </sheetViews>
  <sheetFormatPr baseColWidth="10" defaultColWidth="9.1640625" defaultRowHeight="13"/>
  <cols>
    <col min="1" max="1" width="7.33203125" style="6" bestFit="1" customWidth="1"/>
    <col min="2" max="2" width="20.1640625" style="6" bestFit="1" customWidth="1"/>
    <col min="3" max="3" width="27.5" style="6" bestFit="1" customWidth="1"/>
    <col min="4" max="4" width="20.83203125" style="6" bestFit="1" customWidth="1"/>
    <col min="5" max="5" width="10.1640625" style="20" bestFit="1" customWidth="1"/>
    <col min="6" max="6" width="31.1640625" style="6" bestFit="1" customWidth="1"/>
    <col min="7" max="9" width="5.6640625" style="28" bestFit="1" customWidth="1"/>
    <col min="10" max="10" width="4.5" style="28" customWidth="1"/>
    <col min="11" max="13" width="5.6640625" style="28" customWidth="1"/>
    <col min="14" max="14" width="4.5" style="28" customWidth="1"/>
    <col min="15" max="17" width="5.6640625" style="28" bestFit="1" customWidth="1"/>
    <col min="18" max="18" width="4.5" style="28" customWidth="1"/>
    <col min="19" max="19" width="7.6640625" style="29" bestFit="1" customWidth="1"/>
    <col min="20" max="20" width="8.5" style="7" bestFit="1" customWidth="1"/>
    <col min="21" max="21" width="17.5" style="6" customWidth="1"/>
    <col min="22" max="16384" width="9.1640625" style="3"/>
  </cols>
  <sheetData>
    <row r="1" spans="1:21" s="2" customFormat="1" ht="29" customHeight="1">
      <c r="A1" s="58" t="s">
        <v>441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73.5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7" t="s">
        <v>450</v>
      </c>
      <c r="B3" s="73" t="s">
        <v>0</v>
      </c>
      <c r="C3" s="69" t="s">
        <v>451</v>
      </c>
      <c r="D3" s="69" t="s">
        <v>6</v>
      </c>
      <c r="E3" s="54" t="s">
        <v>452</v>
      </c>
      <c r="F3" s="66" t="s">
        <v>5</v>
      </c>
      <c r="G3" s="66" t="s">
        <v>7</v>
      </c>
      <c r="H3" s="66"/>
      <c r="I3" s="66"/>
      <c r="J3" s="66"/>
      <c r="K3" s="66" t="s">
        <v>8</v>
      </c>
      <c r="L3" s="66"/>
      <c r="M3" s="66"/>
      <c r="N3" s="66"/>
      <c r="O3" s="66" t="s">
        <v>9</v>
      </c>
      <c r="P3" s="66"/>
      <c r="Q3" s="66"/>
      <c r="R3" s="66"/>
      <c r="S3" s="56" t="s">
        <v>1</v>
      </c>
      <c r="T3" s="54" t="s">
        <v>3</v>
      </c>
      <c r="U3" s="71" t="s">
        <v>2</v>
      </c>
    </row>
    <row r="4" spans="1:21" s="1" customFormat="1" ht="21" customHeight="1" thickBot="1">
      <c r="A4" s="68"/>
      <c r="B4" s="74"/>
      <c r="C4" s="70"/>
      <c r="D4" s="70"/>
      <c r="E4" s="55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5"/>
      <c r="U4" s="72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31" t="s">
        <v>156</v>
      </c>
      <c r="B6" s="8" t="s">
        <v>157</v>
      </c>
      <c r="C6" s="8" t="s">
        <v>12</v>
      </c>
      <c r="D6" s="8" t="s">
        <v>13</v>
      </c>
      <c r="E6" s="9" t="s">
        <v>453</v>
      </c>
      <c r="F6" s="8" t="s">
        <v>446</v>
      </c>
      <c r="G6" s="30" t="s">
        <v>14</v>
      </c>
      <c r="H6" s="30" t="s">
        <v>15</v>
      </c>
      <c r="I6" s="30" t="s">
        <v>16</v>
      </c>
      <c r="J6" s="31"/>
      <c r="K6" s="30" t="s">
        <v>17</v>
      </c>
      <c r="L6" s="30" t="s">
        <v>18</v>
      </c>
      <c r="M6" s="32" t="s">
        <v>19</v>
      </c>
      <c r="N6" s="31"/>
      <c r="O6" s="30" t="s">
        <v>20</v>
      </c>
      <c r="P6" s="30" t="s">
        <v>21</v>
      </c>
      <c r="Q6" s="30" t="s">
        <v>22</v>
      </c>
      <c r="R6" s="31"/>
      <c r="S6" s="45" t="str">
        <f>"327,5"</f>
        <v>327,5</v>
      </c>
      <c r="T6" s="10" t="str">
        <f>"332,5108"</f>
        <v>332,5108</v>
      </c>
      <c r="U6" s="8" t="s">
        <v>399</v>
      </c>
    </row>
    <row r="8" spans="1:21" ht="16">
      <c r="A8" s="50" t="s">
        <v>23</v>
      </c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34" t="s">
        <v>156</v>
      </c>
      <c r="B9" s="11" t="s">
        <v>158</v>
      </c>
      <c r="C9" s="11" t="s">
        <v>25</v>
      </c>
      <c r="D9" s="11" t="s">
        <v>26</v>
      </c>
      <c r="E9" s="12" t="s">
        <v>453</v>
      </c>
      <c r="F9" s="11" t="s">
        <v>446</v>
      </c>
      <c r="G9" s="33" t="s">
        <v>27</v>
      </c>
      <c r="H9" s="33" t="s">
        <v>28</v>
      </c>
      <c r="I9" s="33" t="s">
        <v>29</v>
      </c>
      <c r="J9" s="34"/>
      <c r="K9" s="33" t="s">
        <v>30</v>
      </c>
      <c r="L9" s="33" t="s">
        <v>31</v>
      </c>
      <c r="M9" s="33" t="s">
        <v>32</v>
      </c>
      <c r="N9" s="34"/>
      <c r="O9" s="33" t="s">
        <v>33</v>
      </c>
      <c r="P9" s="33" t="s">
        <v>34</v>
      </c>
      <c r="Q9" s="33" t="s">
        <v>35</v>
      </c>
      <c r="R9" s="34"/>
      <c r="S9" s="46" t="str">
        <f>"445,0"</f>
        <v>445,0</v>
      </c>
      <c r="T9" s="13" t="str">
        <f>"403,0810"</f>
        <v>403,0810</v>
      </c>
      <c r="U9" s="11" t="s">
        <v>435</v>
      </c>
    </row>
    <row r="10" spans="1:21">
      <c r="A10" s="37" t="s">
        <v>159</v>
      </c>
      <c r="B10" s="14" t="s">
        <v>160</v>
      </c>
      <c r="C10" s="14" t="s">
        <v>36</v>
      </c>
      <c r="D10" s="14" t="s">
        <v>37</v>
      </c>
      <c r="E10" s="15" t="s">
        <v>453</v>
      </c>
      <c r="F10" s="14" t="s">
        <v>446</v>
      </c>
      <c r="G10" s="35" t="s">
        <v>333</v>
      </c>
      <c r="H10" s="36" t="s">
        <v>38</v>
      </c>
      <c r="I10" s="35" t="s">
        <v>38</v>
      </c>
      <c r="J10" s="37"/>
      <c r="K10" s="35" t="s">
        <v>39</v>
      </c>
      <c r="L10" s="35" t="s">
        <v>47</v>
      </c>
      <c r="M10" s="36" t="s">
        <v>41</v>
      </c>
      <c r="N10" s="37"/>
      <c r="O10" s="36" t="s">
        <v>16</v>
      </c>
      <c r="P10" s="35" t="s">
        <v>16</v>
      </c>
      <c r="Q10" s="36" t="s">
        <v>42</v>
      </c>
      <c r="R10" s="37"/>
      <c r="S10" s="47">
        <v>232.5</v>
      </c>
      <c r="T10" s="16" t="str">
        <f>"214,7138"</f>
        <v>214,7138</v>
      </c>
      <c r="U10" s="14" t="s">
        <v>402</v>
      </c>
    </row>
    <row r="11" spans="1:21">
      <c r="A11" s="39" t="s">
        <v>161</v>
      </c>
      <c r="B11" s="17" t="s">
        <v>162</v>
      </c>
      <c r="C11" s="17" t="s">
        <v>43</v>
      </c>
      <c r="D11" s="17" t="s">
        <v>44</v>
      </c>
      <c r="E11" s="18" t="s">
        <v>453</v>
      </c>
      <c r="F11" s="17" t="s">
        <v>447</v>
      </c>
      <c r="G11" s="38" t="s">
        <v>30</v>
      </c>
      <c r="H11" s="38" t="s">
        <v>45</v>
      </c>
      <c r="I11" s="38" t="s">
        <v>31</v>
      </c>
      <c r="J11" s="39"/>
      <c r="K11" s="38" t="s">
        <v>46</v>
      </c>
      <c r="L11" s="40" t="s">
        <v>47</v>
      </c>
      <c r="M11" s="40" t="s">
        <v>47</v>
      </c>
      <c r="N11" s="39"/>
      <c r="O11" s="38" t="s">
        <v>48</v>
      </c>
      <c r="P11" s="40" t="s">
        <v>49</v>
      </c>
      <c r="Q11" s="38" t="s">
        <v>14</v>
      </c>
      <c r="R11" s="39"/>
      <c r="S11" s="48" t="str">
        <f>"230,0"</f>
        <v>230,0</v>
      </c>
      <c r="T11" s="19" t="str">
        <f>"209,5760"</f>
        <v>209,5760</v>
      </c>
      <c r="U11" s="17" t="s">
        <v>401</v>
      </c>
    </row>
    <row r="13" spans="1:21" ht="16">
      <c r="A13" s="50" t="s">
        <v>50</v>
      </c>
      <c r="B13" s="50"/>
      <c r="C13" s="50"/>
      <c r="D13" s="50"/>
      <c r="E13" s="51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21">
      <c r="A14" s="31" t="s">
        <v>156</v>
      </c>
      <c r="B14" s="8" t="s">
        <v>163</v>
      </c>
      <c r="C14" s="8" t="s">
        <v>52</v>
      </c>
      <c r="D14" s="8" t="s">
        <v>53</v>
      </c>
      <c r="E14" s="9" t="s">
        <v>453</v>
      </c>
      <c r="F14" s="8" t="s">
        <v>447</v>
      </c>
      <c r="G14" s="30" t="s">
        <v>48</v>
      </c>
      <c r="H14" s="30" t="s">
        <v>49</v>
      </c>
      <c r="I14" s="31"/>
      <c r="J14" s="31"/>
      <c r="K14" s="30" t="s">
        <v>54</v>
      </c>
      <c r="L14" s="30" t="s">
        <v>55</v>
      </c>
      <c r="M14" s="30" t="s">
        <v>18</v>
      </c>
      <c r="N14" s="31"/>
      <c r="O14" s="30" t="s">
        <v>49</v>
      </c>
      <c r="P14" s="30" t="s">
        <v>16</v>
      </c>
      <c r="Q14" s="30" t="s">
        <v>42</v>
      </c>
      <c r="R14" s="31"/>
      <c r="S14" s="45" t="str">
        <f>"277,5"</f>
        <v>277,5</v>
      </c>
      <c r="T14" s="10" t="str">
        <f>"226,9118"</f>
        <v>226,9118</v>
      </c>
      <c r="U14" s="8" t="s">
        <v>401</v>
      </c>
    </row>
    <row r="16" spans="1:21" ht="16">
      <c r="A16" s="50" t="s">
        <v>56</v>
      </c>
      <c r="B16" s="50"/>
      <c r="C16" s="50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21">
      <c r="A17" s="34" t="s">
        <v>156</v>
      </c>
      <c r="B17" s="11" t="s">
        <v>164</v>
      </c>
      <c r="C17" s="11" t="s">
        <v>423</v>
      </c>
      <c r="D17" s="11" t="s">
        <v>58</v>
      </c>
      <c r="E17" s="12" t="s">
        <v>454</v>
      </c>
      <c r="F17" s="11" t="s">
        <v>446</v>
      </c>
      <c r="G17" s="33" t="s">
        <v>59</v>
      </c>
      <c r="H17" s="33" t="s">
        <v>60</v>
      </c>
      <c r="I17" s="33" t="s">
        <v>20</v>
      </c>
      <c r="J17" s="34"/>
      <c r="K17" s="33" t="s">
        <v>45</v>
      </c>
      <c r="L17" s="33" t="s">
        <v>31</v>
      </c>
      <c r="M17" s="41" t="s">
        <v>32</v>
      </c>
      <c r="N17" s="34"/>
      <c r="O17" s="33" t="s">
        <v>22</v>
      </c>
      <c r="P17" s="33" t="s">
        <v>29</v>
      </c>
      <c r="Q17" s="33" t="s">
        <v>61</v>
      </c>
      <c r="R17" s="34"/>
      <c r="S17" s="46" t="str">
        <f>"395,0"</f>
        <v>395,0</v>
      </c>
      <c r="T17" s="13" t="str">
        <f>"340,5295"</f>
        <v>340,5295</v>
      </c>
      <c r="U17" s="11" t="s">
        <v>436</v>
      </c>
    </row>
    <row r="18" spans="1:21">
      <c r="A18" s="37" t="s">
        <v>159</v>
      </c>
      <c r="B18" s="14" t="s">
        <v>165</v>
      </c>
      <c r="C18" s="14" t="s">
        <v>424</v>
      </c>
      <c r="D18" s="14" t="s">
        <v>62</v>
      </c>
      <c r="E18" s="15" t="s">
        <v>454</v>
      </c>
      <c r="F18" s="14" t="s">
        <v>446</v>
      </c>
      <c r="G18" s="36" t="s">
        <v>14</v>
      </c>
      <c r="H18" s="35" t="s">
        <v>14</v>
      </c>
      <c r="I18" s="35" t="s">
        <v>63</v>
      </c>
      <c r="J18" s="37"/>
      <c r="K18" s="35" t="s">
        <v>19</v>
      </c>
      <c r="L18" s="36" t="s">
        <v>64</v>
      </c>
      <c r="M18" s="36" t="s">
        <v>64</v>
      </c>
      <c r="N18" s="37"/>
      <c r="O18" s="35" t="s">
        <v>16</v>
      </c>
      <c r="P18" s="35" t="s">
        <v>59</v>
      </c>
      <c r="Q18" s="35" t="s">
        <v>20</v>
      </c>
      <c r="R18" s="37"/>
      <c r="S18" s="47" t="str">
        <f>"315,0"</f>
        <v>315,0</v>
      </c>
      <c r="T18" s="16" t="str">
        <f>"268,6635"</f>
        <v>268,6635</v>
      </c>
      <c r="U18" s="14" t="s">
        <v>437</v>
      </c>
    </row>
    <row r="19" spans="1:21">
      <c r="A19" s="39" t="s">
        <v>166</v>
      </c>
      <c r="B19" s="17" t="s">
        <v>167</v>
      </c>
      <c r="C19" s="17" t="s">
        <v>425</v>
      </c>
      <c r="D19" s="17" t="s">
        <v>65</v>
      </c>
      <c r="E19" s="18" t="s">
        <v>454</v>
      </c>
      <c r="F19" s="17" t="s">
        <v>447</v>
      </c>
      <c r="G19" s="40" t="s">
        <v>32</v>
      </c>
      <c r="H19" s="40" t="s">
        <v>48</v>
      </c>
      <c r="I19" s="40" t="s">
        <v>48</v>
      </c>
      <c r="J19" s="39"/>
      <c r="K19" s="40"/>
      <c r="L19" s="40"/>
      <c r="M19" s="40"/>
      <c r="N19" s="39"/>
      <c r="O19" s="40"/>
      <c r="P19" s="39"/>
      <c r="Q19" s="39"/>
      <c r="R19" s="39"/>
      <c r="S19" s="48">
        <v>0</v>
      </c>
      <c r="T19" s="19" t="str">
        <f>"0,0000"</f>
        <v>0,0000</v>
      </c>
      <c r="U19" s="17" t="s">
        <v>401</v>
      </c>
    </row>
    <row r="21" spans="1:21" ht="16">
      <c r="A21" s="50" t="s">
        <v>66</v>
      </c>
      <c r="B21" s="50"/>
      <c r="C21" s="50"/>
      <c r="D21" s="50"/>
      <c r="E21" s="51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21">
      <c r="A22" s="34" t="s">
        <v>156</v>
      </c>
      <c r="B22" s="11" t="s">
        <v>168</v>
      </c>
      <c r="C22" s="11" t="s">
        <v>388</v>
      </c>
      <c r="D22" s="11" t="s">
        <v>67</v>
      </c>
      <c r="E22" s="12" t="s">
        <v>454</v>
      </c>
      <c r="F22" s="11" t="s">
        <v>447</v>
      </c>
      <c r="G22" s="33" t="s">
        <v>49</v>
      </c>
      <c r="H22" s="33" t="s">
        <v>16</v>
      </c>
      <c r="I22" s="41" t="s">
        <v>42</v>
      </c>
      <c r="J22" s="34"/>
      <c r="K22" s="33" t="s">
        <v>41</v>
      </c>
      <c r="L22" s="33" t="s">
        <v>55</v>
      </c>
      <c r="M22" s="33" t="s">
        <v>18</v>
      </c>
      <c r="N22" s="34"/>
      <c r="O22" s="33" t="s">
        <v>49</v>
      </c>
      <c r="P22" s="33" t="s">
        <v>16</v>
      </c>
      <c r="Q22" s="33" t="s">
        <v>68</v>
      </c>
      <c r="R22" s="34"/>
      <c r="S22" s="46" t="str">
        <f>"285,0"</f>
        <v>285,0</v>
      </c>
      <c r="T22" s="13" t="str">
        <f>"219,9915"</f>
        <v>219,9915</v>
      </c>
      <c r="U22" s="11" t="s">
        <v>381</v>
      </c>
    </row>
    <row r="23" spans="1:21">
      <c r="A23" s="37" t="s">
        <v>159</v>
      </c>
      <c r="B23" s="14" t="s">
        <v>169</v>
      </c>
      <c r="C23" s="14" t="s">
        <v>426</v>
      </c>
      <c r="D23" s="14" t="s">
        <v>69</v>
      </c>
      <c r="E23" s="15" t="s">
        <v>454</v>
      </c>
      <c r="F23" s="14" t="s">
        <v>447</v>
      </c>
      <c r="G23" s="36" t="s">
        <v>70</v>
      </c>
      <c r="H23" s="36" t="s">
        <v>70</v>
      </c>
      <c r="I23" s="35" t="s">
        <v>45</v>
      </c>
      <c r="J23" s="37"/>
      <c r="K23" s="36" t="s">
        <v>71</v>
      </c>
      <c r="L23" s="35" t="s">
        <v>71</v>
      </c>
      <c r="M23" s="36" t="s">
        <v>70</v>
      </c>
      <c r="N23" s="37"/>
      <c r="O23" s="36" t="s">
        <v>16</v>
      </c>
      <c r="P23" s="35" t="s">
        <v>16</v>
      </c>
      <c r="Q23" s="35" t="s">
        <v>42</v>
      </c>
      <c r="R23" s="37"/>
      <c r="S23" s="47" t="str">
        <f>"265,0"</f>
        <v>265,0</v>
      </c>
      <c r="T23" s="16" t="str">
        <f>"213,7755"</f>
        <v>213,7755</v>
      </c>
      <c r="U23" s="14" t="s">
        <v>398</v>
      </c>
    </row>
    <row r="24" spans="1:21">
      <c r="A24" s="37" t="s">
        <v>161</v>
      </c>
      <c r="B24" s="14" t="s">
        <v>170</v>
      </c>
      <c r="C24" s="14" t="s">
        <v>427</v>
      </c>
      <c r="D24" s="14" t="s">
        <v>72</v>
      </c>
      <c r="E24" s="15" t="s">
        <v>454</v>
      </c>
      <c r="F24" s="14" t="s">
        <v>446</v>
      </c>
      <c r="G24" s="35" t="s">
        <v>31</v>
      </c>
      <c r="H24" s="36" t="s">
        <v>73</v>
      </c>
      <c r="I24" s="35" t="s">
        <v>73</v>
      </c>
      <c r="J24" s="37"/>
      <c r="K24" s="36" t="s">
        <v>17</v>
      </c>
      <c r="L24" s="36" t="s">
        <v>17</v>
      </c>
      <c r="M24" s="35" t="s">
        <v>17</v>
      </c>
      <c r="N24" s="37"/>
      <c r="O24" s="35" t="s">
        <v>14</v>
      </c>
      <c r="P24" s="36" t="s">
        <v>63</v>
      </c>
      <c r="Q24" s="36" t="s">
        <v>63</v>
      </c>
      <c r="R24" s="37"/>
      <c r="S24" s="47" t="str">
        <f>"250,0"</f>
        <v>250,0</v>
      </c>
      <c r="T24" s="16" t="str">
        <f>"206,1500"</f>
        <v>206,1500</v>
      </c>
      <c r="U24" s="14" t="s">
        <v>405</v>
      </c>
    </row>
    <row r="25" spans="1:21">
      <c r="A25" s="37" t="s">
        <v>156</v>
      </c>
      <c r="B25" s="14" t="s">
        <v>171</v>
      </c>
      <c r="C25" s="14" t="s">
        <v>74</v>
      </c>
      <c r="D25" s="14" t="s">
        <v>69</v>
      </c>
      <c r="E25" s="15" t="s">
        <v>455</v>
      </c>
      <c r="F25" s="14" t="s">
        <v>447</v>
      </c>
      <c r="G25" s="35" t="s">
        <v>42</v>
      </c>
      <c r="H25" s="35" t="s">
        <v>75</v>
      </c>
      <c r="I25" s="36" t="s">
        <v>20</v>
      </c>
      <c r="J25" s="37"/>
      <c r="K25" s="35" t="s">
        <v>31</v>
      </c>
      <c r="L25" s="36" t="s">
        <v>48</v>
      </c>
      <c r="M25" s="36" t="s">
        <v>48</v>
      </c>
      <c r="N25" s="37"/>
      <c r="O25" s="35" t="s">
        <v>75</v>
      </c>
      <c r="P25" s="35" t="s">
        <v>20</v>
      </c>
      <c r="Q25" s="35" t="s">
        <v>21</v>
      </c>
      <c r="R25" s="37"/>
      <c r="S25" s="47" t="str">
        <f>"365,0"</f>
        <v>365,0</v>
      </c>
      <c r="T25" s="16" t="str">
        <f>"294,4455"</f>
        <v>294,4455</v>
      </c>
      <c r="U25" s="14" t="s">
        <v>187</v>
      </c>
    </row>
    <row r="26" spans="1:21">
      <c r="A26" s="39" t="s">
        <v>156</v>
      </c>
      <c r="B26" s="17" t="s">
        <v>172</v>
      </c>
      <c r="C26" s="17" t="s">
        <v>76</v>
      </c>
      <c r="D26" s="17" t="s">
        <v>77</v>
      </c>
      <c r="E26" s="18" t="s">
        <v>453</v>
      </c>
      <c r="F26" s="17" t="s">
        <v>446</v>
      </c>
      <c r="G26" s="38" t="s">
        <v>16</v>
      </c>
      <c r="H26" s="40" t="s">
        <v>42</v>
      </c>
      <c r="I26" s="40" t="s">
        <v>42</v>
      </c>
      <c r="J26" s="39"/>
      <c r="K26" s="38" t="s">
        <v>30</v>
      </c>
      <c r="L26" s="40" t="s">
        <v>45</v>
      </c>
      <c r="M26" s="40" t="s">
        <v>45</v>
      </c>
      <c r="N26" s="39"/>
      <c r="O26" s="38" t="s">
        <v>28</v>
      </c>
      <c r="P26" s="38" t="s">
        <v>61</v>
      </c>
      <c r="Q26" s="40" t="s">
        <v>33</v>
      </c>
      <c r="R26" s="39"/>
      <c r="S26" s="48">
        <v>355</v>
      </c>
      <c r="T26" s="19" t="str">
        <f>"288,3310"</f>
        <v>288,3310</v>
      </c>
      <c r="U26" s="17" t="s">
        <v>384</v>
      </c>
    </row>
    <row r="28" spans="1:21" ht="16">
      <c r="A28" s="50" t="s">
        <v>10</v>
      </c>
      <c r="B28" s="50"/>
      <c r="C28" s="50"/>
      <c r="D28" s="50"/>
      <c r="E28" s="5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21">
      <c r="A29" s="34" t="s">
        <v>156</v>
      </c>
      <c r="B29" s="11" t="s">
        <v>173</v>
      </c>
      <c r="C29" s="11" t="s">
        <v>391</v>
      </c>
      <c r="D29" s="11" t="s">
        <v>79</v>
      </c>
      <c r="E29" s="12" t="s">
        <v>454</v>
      </c>
      <c r="F29" s="11" t="s">
        <v>446</v>
      </c>
      <c r="G29" s="41" t="s">
        <v>20</v>
      </c>
      <c r="H29" s="41" t="s">
        <v>27</v>
      </c>
      <c r="I29" s="33" t="s">
        <v>27</v>
      </c>
      <c r="J29" s="34"/>
      <c r="K29" s="33" t="s">
        <v>70</v>
      </c>
      <c r="L29" s="33" t="s">
        <v>38</v>
      </c>
      <c r="M29" s="33" t="s">
        <v>80</v>
      </c>
      <c r="N29" s="34"/>
      <c r="O29" s="33" t="s">
        <v>22</v>
      </c>
      <c r="P29" s="33" t="s">
        <v>33</v>
      </c>
      <c r="Q29" s="33" t="s">
        <v>34</v>
      </c>
      <c r="R29" s="34"/>
      <c r="S29" s="46" t="str">
        <f>"412,5"</f>
        <v>412,5</v>
      </c>
      <c r="T29" s="13" t="str">
        <f>"296,1337"</f>
        <v>296,1337</v>
      </c>
      <c r="U29" s="11" t="s">
        <v>404</v>
      </c>
    </row>
    <row r="30" spans="1:21">
      <c r="A30" s="37" t="s">
        <v>159</v>
      </c>
      <c r="B30" s="14" t="s">
        <v>174</v>
      </c>
      <c r="C30" s="14" t="s">
        <v>428</v>
      </c>
      <c r="D30" s="14" t="s">
        <v>81</v>
      </c>
      <c r="E30" s="15" t="s">
        <v>454</v>
      </c>
      <c r="F30" s="14" t="s">
        <v>446</v>
      </c>
      <c r="G30" s="35" t="s">
        <v>19</v>
      </c>
      <c r="H30" s="35" t="s">
        <v>70</v>
      </c>
      <c r="I30" s="36" t="s">
        <v>45</v>
      </c>
      <c r="J30" s="37"/>
      <c r="K30" s="35" t="s">
        <v>70</v>
      </c>
      <c r="L30" s="36" t="s">
        <v>38</v>
      </c>
      <c r="M30" s="36" t="s">
        <v>80</v>
      </c>
      <c r="N30" s="37"/>
      <c r="O30" s="35" t="s">
        <v>32</v>
      </c>
      <c r="P30" s="35" t="s">
        <v>48</v>
      </c>
      <c r="Q30" s="35" t="s">
        <v>49</v>
      </c>
      <c r="R30" s="37"/>
      <c r="S30" s="47" t="str">
        <f>"240,0"</f>
        <v>240,0</v>
      </c>
      <c r="T30" s="16" t="str">
        <f>"179,2560"</f>
        <v>179,2560</v>
      </c>
      <c r="U30" s="14"/>
    </row>
    <row r="31" spans="1:21">
      <c r="A31" s="39" t="s">
        <v>156</v>
      </c>
      <c r="B31" s="17" t="s">
        <v>175</v>
      </c>
      <c r="C31" s="17" t="s">
        <v>82</v>
      </c>
      <c r="D31" s="17" t="s">
        <v>83</v>
      </c>
      <c r="E31" s="18" t="s">
        <v>453</v>
      </c>
      <c r="F31" s="17" t="s">
        <v>446</v>
      </c>
      <c r="G31" s="38" t="s">
        <v>59</v>
      </c>
      <c r="H31" s="38" t="s">
        <v>84</v>
      </c>
      <c r="I31" s="38" t="s">
        <v>20</v>
      </c>
      <c r="J31" s="39"/>
      <c r="K31" s="38" t="s">
        <v>63</v>
      </c>
      <c r="L31" s="40" t="s">
        <v>42</v>
      </c>
      <c r="M31" s="40" t="s">
        <v>42</v>
      </c>
      <c r="N31" s="39"/>
      <c r="O31" s="38" t="s">
        <v>21</v>
      </c>
      <c r="P31" s="38" t="s">
        <v>22</v>
      </c>
      <c r="Q31" s="40" t="s">
        <v>61</v>
      </c>
      <c r="R31" s="39"/>
      <c r="S31" s="48" t="str">
        <f>"415,0"</f>
        <v>415,0</v>
      </c>
      <c r="T31" s="19" t="str">
        <f>"307,0170"</f>
        <v>307,0170</v>
      </c>
      <c r="U31" s="17" t="s">
        <v>178</v>
      </c>
    </row>
    <row r="33" spans="1:21" ht="16">
      <c r="A33" s="50" t="s">
        <v>23</v>
      </c>
      <c r="B33" s="50"/>
      <c r="C33" s="50"/>
      <c r="D33" s="50"/>
      <c r="E33" s="51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21">
      <c r="A34" s="34" t="s">
        <v>156</v>
      </c>
      <c r="B34" s="11" t="s">
        <v>176</v>
      </c>
      <c r="C34" s="11" t="s">
        <v>429</v>
      </c>
      <c r="D34" s="11" t="s">
        <v>86</v>
      </c>
      <c r="E34" s="12" t="s">
        <v>454</v>
      </c>
      <c r="F34" s="11" t="s">
        <v>447</v>
      </c>
      <c r="G34" s="33" t="s">
        <v>21</v>
      </c>
      <c r="H34" s="41" t="s">
        <v>22</v>
      </c>
      <c r="I34" s="33" t="s">
        <v>22</v>
      </c>
      <c r="J34" s="34"/>
      <c r="K34" s="33" t="s">
        <v>49</v>
      </c>
      <c r="L34" s="33" t="s">
        <v>14</v>
      </c>
      <c r="M34" s="33" t="s">
        <v>16</v>
      </c>
      <c r="N34" s="34"/>
      <c r="O34" s="33" t="s">
        <v>61</v>
      </c>
      <c r="P34" s="33" t="s">
        <v>87</v>
      </c>
      <c r="Q34" s="41" t="s">
        <v>34</v>
      </c>
      <c r="R34" s="34"/>
      <c r="S34" s="46" t="str">
        <f>"450,0"</f>
        <v>450,0</v>
      </c>
      <c r="T34" s="42" t="str">
        <f>"314,9550"</f>
        <v>314,9550</v>
      </c>
      <c r="U34" s="11" t="s">
        <v>398</v>
      </c>
    </row>
    <row r="35" spans="1:21">
      <c r="A35" s="37" t="s">
        <v>159</v>
      </c>
      <c r="B35" s="14" t="s">
        <v>177</v>
      </c>
      <c r="C35" s="14" t="s">
        <v>430</v>
      </c>
      <c r="D35" s="14" t="s">
        <v>88</v>
      </c>
      <c r="E35" s="15" t="s">
        <v>454</v>
      </c>
      <c r="F35" s="14" t="s">
        <v>447</v>
      </c>
      <c r="G35" s="36" t="s">
        <v>42</v>
      </c>
      <c r="H35" s="35" t="s">
        <v>42</v>
      </c>
      <c r="I35" s="35" t="s">
        <v>75</v>
      </c>
      <c r="J35" s="37"/>
      <c r="K35" s="35" t="s">
        <v>32</v>
      </c>
      <c r="L35" s="36" t="s">
        <v>48</v>
      </c>
      <c r="M35" s="36" t="s">
        <v>48</v>
      </c>
      <c r="N35" s="37"/>
      <c r="O35" s="35" t="s">
        <v>21</v>
      </c>
      <c r="P35" s="36" t="s">
        <v>22</v>
      </c>
      <c r="Q35" s="37"/>
      <c r="R35" s="37"/>
      <c r="S35" s="47" t="str">
        <f>"370,0"</f>
        <v>370,0</v>
      </c>
      <c r="T35" s="43" t="str">
        <f>"260,0730"</f>
        <v>260,0730</v>
      </c>
      <c r="U35" s="14" t="s">
        <v>398</v>
      </c>
    </row>
    <row r="36" spans="1:21">
      <c r="A36" s="39" t="s">
        <v>156</v>
      </c>
      <c r="B36" s="17" t="s">
        <v>178</v>
      </c>
      <c r="C36" s="17" t="s">
        <v>90</v>
      </c>
      <c r="D36" s="17" t="s">
        <v>91</v>
      </c>
      <c r="E36" s="18" t="s">
        <v>453</v>
      </c>
      <c r="F36" s="17" t="s">
        <v>446</v>
      </c>
      <c r="G36" s="38" t="s">
        <v>87</v>
      </c>
      <c r="H36" s="38" t="s">
        <v>92</v>
      </c>
      <c r="I36" s="38" t="s">
        <v>93</v>
      </c>
      <c r="J36" s="39"/>
      <c r="K36" s="38" t="s">
        <v>75</v>
      </c>
      <c r="L36" s="38" t="s">
        <v>60</v>
      </c>
      <c r="M36" s="38" t="s">
        <v>20</v>
      </c>
      <c r="N36" s="39"/>
      <c r="O36" s="38" t="s">
        <v>94</v>
      </c>
      <c r="P36" s="38" t="s">
        <v>95</v>
      </c>
      <c r="Q36" s="38" t="s">
        <v>96</v>
      </c>
      <c r="R36" s="39"/>
      <c r="S36" s="48" t="str">
        <f>"580,0"</f>
        <v>580,0</v>
      </c>
      <c r="T36" s="44" t="str">
        <f>"402,1140"</f>
        <v>402,1140</v>
      </c>
      <c r="U36" s="17" t="s">
        <v>438</v>
      </c>
    </row>
    <row r="38" spans="1:21" ht="16">
      <c r="A38" s="50" t="s">
        <v>97</v>
      </c>
      <c r="B38" s="50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1:21">
      <c r="A39" s="34" t="s">
        <v>156</v>
      </c>
      <c r="B39" s="11" t="s">
        <v>179</v>
      </c>
      <c r="C39" s="11" t="s">
        <v>98</v>
      </c>
      <c r="D39" s="11" t="s">
        <v>99</v>
      </c>
      <c r="E39" s="12" t="s">
        <v>453</v>
      </c>
      <c r="F39" s="11" t="s">
        <v>446</v>
      </c>
      <c r="G39" s="33" t="s">
        <v>34</v>
      </c>
      <c r="H39" s="33" t="s">
        <v>35</v>
      </c>
      <c r="I39" s="33" t="s">
        <v>92</v>
      </c>
      <c r="J39" s="34"/>
      <c r="K39" s="33" t="s">
        <v>48</v>
      </c>
      <c r="L39" s="33" t="s">
        <v>49</v>
      </c>
      <c r="M39" s="41" t="s">
        <v>14</v>
      </c>
      <c r="N39" s="34"/>
      <c r="O39" s="33" t="s">
        <v>100</v>
      </c>
      <c r="P39" s="33" t="s">
        <v>101</v>
      </c>
      <c r="Q39" s="41" t="s">
        <v>102</v>
      </c>
      <c r="R39" s="34"/>
      <c r="S39" s="46" t="str">
        <f>"520,0"</f>
        <v>520,0</v>
      </c>
      <c r="T39" s="13" t="str">
        <f>"333,4760"</f>
        <v>333,4760</v>
      </c>
      <c r="U39" s="11"/>
    </row>
    <row r="40" spans="1:21">
      <c r="A40" s="37" t="s">
        <v>159</v>
      </c>
      <c r="B40" s="14" t="s">
        <v>180</v>
      </c>
      <c r="C40" s="14" t="s">
        <v>103</v>
      </c>
      <c r="D40" s="14" t="s">
        <v>104</v>
      </c>
      <c r="E40" s="15" t="s">
        <v>453</v>
      </c>
      <c r="F40" s="14" t="s">
        <v>447</v>
      </c>
      <c r="G40" s="35" t="s">
        <v>21</v>
      </c>
      <c r="H40" s="35" t="s">
        <v>22</v>
      </c>
      <c r="I40" s="35" t="s">
        <v>61</v>
      </c>
      <c r="J40" s="37"/>
      <c r="K40" s="35" t="s">
        <v>68</v>
      </c>
      <c r="L40" s="35" t="s">
        <v>105</v>
      </c>
      <c r="M40" s="36" t="s">
        <v>106</v>
      </c>
      <c r="N40" s="37"/>
      <c r="O40" s="35" t="s">
        <v>93</v>
      </c>
      <c r="P40" s="35" t="s">
        <v>100</v>
      </c>
      <c r="Q40" s="36" t="s">
        <v>107</v>
      </c>
      <c r="R40" s="37"/>
      <c r="S40" s="47" t="str">
        <f>"507,5"</f>
        <v>507,5</v>
      </c>
      <c r="T40" s="16" t="str">
        <f>"327,5913"</f>
        <v>327,5913</v>
      </c>
      <c r="U40" s="14" t="s">
        <v>439</v>
      </c>
    </row>
    <row r="41" spans="1:21">
      <c r="A41" s="37" t="s">
        <v>161</v>
      </c>
      <c r="B41" s="14" t="s">
        <v>181</v>
      </c>
      <c r="C41" s="14" t="s">
        <v>108</v>
      </c>
      <c r="D41" s="14" t="s">
        <v>109</v>
      </c>
      <c r="E41" s="15" t="s">
        <v>453</v>
      </c>
      <c r="F41" s="14" t="s">
        <v>446</v>
      </c>
      <c r="G41" s="36" t="s">
        <v>16</v>
      </c>
      <c r="H41" s="36" t="s">
        <v>63</v>
      </c>
      <c r="I41" s="35" t="s">
        <v>42</v>
      </c>
      <c r="J41" s="37"/>
      <c r="K41" s="35" t="s">
        <v>32</v>
      </c>
      <c r="L41" s="36" t="s">
        <v>110</v>
      </c>
      <c r="M41" s="35" t="s">
        <v>110</v>
      </c>
      <c r="N41" s="37"/>
      <c r="O41" s="35" t="s">
        <v>27</v>
      </c>
      <c r="P41" s="35" t="s">
        <v>28</v>
      </c>
      <c r="Q41" s="36" t="s">
        <v>29</v>
      </c>
      <c r="R41" s="37"/>
      <c r="S41" s="47">
        <v>372.5</v>
      </c>
      <c r="T41" s="16" t="str">
        <f>"243,3170"</f>
        <v>243,3170</v>
      </c>
      <c r="U41" s="14" t="s">
        <v>402</v>
      </c>
    </row>
    <row r="42" spans="1:21">
      <c r="A42" s="39" t="s">
        <v>156</v>
      </c>
      <c r="B42" s="17" t="s">
        <v>181</v>
      </c>
      <c r="C42" s="17" t="s">
        <v>431</v>
      </c>
      <c r="D42" s="17" t="s">
        <v>109</v>
      </c>
      <c r="E42" s="18" t="s">
        <v>456</v>
      </c>
      <c r="F42" s="17" t="s">
        <v>446</v>
      </c>
      <c r="G42" s="40" t="s">
        <v>16</v>
      </c>
      <c r="H42" s="40" t="s">
        <v>63</v>
      </c>
      <c r="I42" s="38" t="s">
        <v>42</v>
      </c>
      <c r="J42" s="39"/>
      <c r="K42" s="38" t="s">
        <v>32</v>
      </c>
      <c r="L42" s="40" t="s">
        <v>110</v>
      </c>
      <c r="M42" s="38" t="s">
        <v>110</v>
      </c>
      <c r="N42" s="39"/>
      <c r="O42" s="38" t="s">
        <v>27</v>
      </c>
      <c r="P42" s="38" t="s">
        <v>28</v>
      </c>
      <c r="Q42" s="40" t="s">
        <v>29</v>
      </c>
      <c r="R42" s="39"/>
      <c r="S42" s="48">
        <v>372.5</v>
      </c>
      <c r="T42" s="19" t="str">
        <f>"244,5336"</f>
        <v>244,5336</v>
      </c>
      <c r="U42" s="17" t="s">
        <v>402</v>
      </c>
    </row>
    <row r="44" spans="1:21" ht="16">
      <c r="A44" s="50" t="s">
        <v>111</v>
      </c>
      <c r="B44" s="50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21">
      <c r="A45" s="34" t="s">
        <v>156</v>
      </c>
      <c r="B45" s="11" t="s">
        <v>182</v>
      </c>
      <c r="C45" s="11" t="s">
        <v>432</v>
      </c>
      <c r="D45" s="11" t="s">
        <v>113</v>
      </c>
      <c r="E45" s="12" t="s">
        <v>454</v>
      </c>
      <c r="F45" s="11" t="s">
        <v>446</v>
      </c>
      <c r="G45" s="33" t="s">
        <v>87</v>
      </c>
      <c r="H45" s="33" t="s">
        <v>35</v>
      </c>
      <c r="I45" s="41" t="s">
        <v>93</v>
      </c>
      <c r="J45" s="34"/>
      <c r="K45" s="33" t="s">
        <v>114</v>
      </c>
      <c r="L45" s="41" t="s">
        <v>68</v>
      </c>
      <c r="M45" s="41" t="s">
        <v>68</v>
      </c>
      <c r="N45" s="34"/>
      <c r="O45" s="33" t="s">
        <v>115</v>
      </c>
      <c r="P45" s="33" t="s">
        <v>94</v>
      </c>
      <c r="Q45" s="33" t="s">
        <v>116</v>
      </c>
      <c r="R45" s="34"/>
      <c r="S45" s="46" t="str">
        <f>"530,0"</f>
        <v>530,0</v>
      </c>
      <c r="T45" s="13" t="str">
        <f>"329,5010"</f>
        <v>329,5010</v>
      </c>
      <c r="U45" s="11" t="s">
        <v>420</v>
      </c>
    </row>
    <row r="46" spans="1:21">
      <c r="A46" s="37" t="s">
        <v>156</v>
      </c>
      <c r="B46" s="14" t="s">
        <v>183</v>
      </c>
      <c r="C46" s="14" t="s">
        <v>118</v>
      </c>
      <c r="D46" s="14" t="s">
        <v>119</v>
      </c>
      <c r="E46" s="15" t="s">
        <v>453</v>
      </c>
      <c r="F46" s="14" t="s">
        <v>447</v>
      </c>
      <c r="G46" s="35" t="s">
        <v>93</v>
      </c>
      <c r="H46" s="35" t="s">
        <v>94</v>
      </c>
      <c r="I46" s="35" t="s">
        <v>95</v>
      </c>
      <c r="J46" s="37"/>
      <c r="K46" s="35" t="s">
        <v>27</v>
      </c>
      <c r="L46" s="36" t="s">
        <v>28</v>
      </c>
      <c r="M46" s="35" t="s">
        <v>28</v>
      </c>
      <c r="N46" s="37"/>
      <c r="O46" s="35" t="s">
        <v>120</v>
      </c>
      <c r="P46" s="35" t="s">
        <v>121</v>
      </c>
      <c r="Q46" s="36" t="s">
        <v>122</v>
      </c>
      <c r="R46" s="37"/>
      <c r="S46" s="47" t="str">
        <f>"670,0"</f>
        <v>670,0</v>
      </c>
      <c r="T46" s="16" t="str">
        <f>"410,4420"</f>
        <v>410,4420</v>
      </c>
      <c r="U46" s="14" t="s">
        <v>398</v>
      </c>
    </row>
    <row r="47" spans="1:21">
      <c r="A47" s="39" t="s">
        <v>159</v>
      </c>
      <c r="B47" s="17" t="s">
        <v>184</v>
      </c>
      <c r="C47" s="17" t="s">
        <v>123</v>
      </c>
      <c r="D47" s="17" t="s">
        <v>124</v>
      </c>
      <c r="E47" s="18" t="s">
        <v>453</v>
      </c>
      <c r="F47" s="17" t="s">
        <v>446</v>
      </c>
      <c r="G47" s="38" t="s">
        <v>22</v>
      </c>
      <c r="H47" s="38" t="s">
        <v>61</v>
      </c>
      <c r="I47" s="40" t="s">
        <v>125</v>
      </c>
      <c r="J47" s="39"/>
      <c r="K47" s="38" t="s">
        <v>42</v>
      </c>
      <c r="L47" s="38" t="s">
        <v>106</v>
      </c>
      <c r="M47" s="38" t="s">
        <v>84</v>
      </c>
      <c r="N47" s="39"/>
      <c r="O47" s="38" t="s">
        <v>93</v>
      </c>
      <c r="P47" s="38" t="s">
        <v>126</v>
      </c>
      <c r="Q47" s="38" t="s">
        <v>116</v>
      </c>
      <c r="R47" s="39"/>
      <c r="S47" s="48" t="str">
        <f>"530,0"</f>
        <v>530,0</v>
      </c>
      <c r="T47" s="19" t="str">
        <f>"326,5330"</f>
        <v>326,5330</v>
      </c>
      <c r="U47" s="17"/>
    </row>
    <row r="49" spans="1:21" ht="16">
      <c r="A49" s="50" t="s">
        <v>127</v>
      </c>
      <c r="B49" s="50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1:21">
      <c r="A50" s="34" t="s">
        <v>156</v>
      </c>
      <c r="B50" s="11" t="s">
        <v>185</v>
      </c>
      <c r="C50" s="11" t="s">
        <v>433</v>
      </c>
      <c r="D50" s="11" t="s">
        <v>128</v>
      </c>
      <c r="E50" s="12" t="s">
        <v>454</v>
      </c>
      <c r="F50" s="11" t="s">
        <v>447</v>
      </c>
      <c r="G50" s="33" t="s">
        <v>87</v>
      </c>
      <c r="H50" s="33" t="s">
        <v>35</v>
      </c>
      <c r="I50" s="33" t="s">
        <v>93</v>
      </c>
      <c r="J50" s="34"/>
      <c r="K50" s="41" t="s">
        <v>16</v>
      </c>
      <c r="L50" s="33" t="s">
        <v>16</v>
      </c>
      <c r="M50" s="41" t="s">
        <v>105</v>
      </c>
      <c r="N50" s="34"/>
      <c r="O50" s="33" t="s">
        <v>93</v>
      </c>
      <c r="P50" s="33" t="s">
        <v>115</v>
      </c>
      <c r="Q50" s="41" t="s">
        <v>100</v>
      </c>
      <c r="R50" s="34"/>
      <c r="S50" s="46" t="str">
        <f>"520,0"</f>
        <v>520,0</v>
      </c>
      <c r="T50" s="13" t="str">
        <f>"308,2560"</f>
        <v>308,2560</v>
      </c>
      <c r="U50" s="11" t="s">
        <v>401</v>
      </c>
    </row>
    <row r="51" spans="1:21">
      <c r="A51" s="37" t="s">
        <v>159</v>
      </c>
      <c r="B51" s="14" t="s">
        <v>186</v>
      </c>
      <c r="C51" s="14" t="s">
        <v>434</v>
      </c>
      <c r="D51" s="14" t="s">
        <v>129</v>
      </c>
      <c r="E51" s="15" t="s">
        <v>454</v>
      </c>
      <c r="F51" s="14" t="s">
        <v>446</v>
      </c>
      <c r="G51" s="35" t="s">
        <v>59</v>
      </c>
      <c r="H51" s="36" t="s">
        <v>60</v>
      </c>
      <c r="I51" s="35" t="s">
        <v>60</v>
      </c>
      <c r="J51" s="37"/>
      <c r="K51" s="35" t="s">
        <v>45</v>
      </c>
      <c r="L51" s="35" t="s">
        <v>32</v>
      </c>
      <c r="M51" s="35" t="s">
        <v>48</v>
      </c>
      <c r="N51" s="37"/>
      <c r="O51" s="35" t="s">
        <v>59</v>
      </c>
      <c r="P51" s="35" t="s">
        <v>60</v>
      </c>
      <c r="Q51" s="35" t="s">
        <v>27</v>
      </c>
      <c r="R51" s="37"/>
      <c r="S51" s="47" t="str">
        <f>"375,0"</f>
        <v>375,0</v>
      </c>
      <c r="T51" s="16" t="str">
        <f>"225,4125"</f>
        <v>225,4125</v>
      </c>
      <c r="U51" s="14" t="s">
        <v>407</v>
      </c>
    </row>
    <row r="52" spans="1:21">
      <c r="A52" s="39" t="s">
        <v>156</v>
      </c>
      <c r="B52" s="17" t="s">
        <v>187</v>
      </c>
      <c r="C52" s="17" t="s">
        <v>131</v>
      </c>
      <c r="D52" s="17" t="s">
        <v>132</v>
      </c>
      <c r="E52" s="18" t="s">
        <v>453</v>
      </c>
      <c r="F52" s="17" t="s">
        <v>446</v>
      </c>
      <c r="G52" s="38" t="s">
        <v>133</v>
      </c>
      <c r="H52" s="38" t="s">
        <v>134</v>
      </c>
      <c r="I52" s="40" t="s">
        <v>120</v>
      </c>
      <c r="J52" s="39"/>
      <c r="K52" s="40" t="s">
        <v>22</v>
      </c>
      <c r="L52" s="40" t="s">
        <v>22</v>
      </c>
      <c r="M52" s="38" t="s">
        <v>22</v>
      </c>
      <c r="N52" s="39"/>
      <c r="O52" s="38" t="s">
        <v>135</v>
      </c>
      <c r="P52" s="38" t="s">
        <v>136</v>
      </c>
      <c r="Q52" s="40" t="s">
        <v>122</v>
      </c>
      <c r="R52" s="39"/>
      <c r="S52" s="48" t="str">
        <f>"700,0"</f>
        <v>700,0</v>
      </c>
      <c r="T52" s="19" t="str">
        <f>"412,0900"</f>
        <v>412,0900</v>
      </c>
      <c r="U52" s="17" t="s">
        <v>408</v>
      </c>
    </row>
    <row r="54" spans="1:21" ht="18">
      <c r="B54" s="21" t="s">
        <v>137</v>
      </c>
      <c r="C54" s="21"/>
      <c r="E54" s="6"/>
      <c r="G54" s="6"/>
    </row>
    <row r="55" spans="1:21" ht="16">
      <c r="B55" s="22" t="s">
        <v>138</v>
      </c>
      <c r="C55" s="22"/>
      <c r="E55" s="6"/>
      <c r="G55" s="6"/>
    </row>
    <row r="56" spans="1:21" ht="14">
      <c r="B56" s="23"/>
      <c r="C56" s="24" t="s">
        <v>139</v>
      </c>
      <c r="E56" s="6"/>
      <c r="G56" s="6"/>
    </row>
    <row r="57" spans="1:21" ht="14">
      <c r="B57" s="25" t="s">
        <v>140</v>
      </c>
      <c r="C57" s="25" t="s">
        <v>141</v>
      </c>
      <c r="D57" s="25" t="s">
        <v>142</v>
      </c>
      <c r="E57" s="26" t="s">
        <v>143</v>
      </c>
      <c r="F57" s="25" t="s">
        <v>144</v>
      </c>
      <c r="G57" s="6"/>
    </row>
    <row r="58" spans="1:21">
      <c r="B58" s="6" t="s">
        <v>24</v>
      </c>
      <c r="C58" s="6" t="s">
        <v>139</v>
      </c>
      <c r="D58" s="28" t="s">
        <v>145</v>
      </c>
      <c r="E58" s="29">
        <v>445</v>
      </c>
      <c r="F58" s="27">
        <v>403.080993294716</v>
      </c>
      <c r="G58" s="6"/>
    </row>
    <row r="59" spans="1:21">
      <c r="B59" s="6" t="s">
        <v>11</v>
      </c>
      <c r="C59" s="6" t="s">
        <v>139</v>
      </c>
      <c r="D59" s="28" t="s">
        <v>146</v>
      </c>
      <c r="E59" s="29">
        <v>327.5</v>
      </c>
      <c r="F59" s="27">
        <v>332.51076161861403</v>
      </c>
      <c r="G59" s="6"/>
    </row>
    <row r="60" spans="1:21">
      <c r="B60" s="6" t="s">
        <v>51</v>
      </c>
      <c r="C60" s="6" t="s">
        <v>139</v>
      </c>
      <c r="D60" s="28" t="s">
        <v>147</v>
      </c>
      <c r="E60" s="29">
        <v>277.5</v>
      </c>
      <c r="F60" s="27">
        <v>226.91175788640999</v>
      </c>
      <c r="G60" s="6"/>
    </row>
    <row r="61" spans="1:21">
      <c r="G61" s="6"/>
    </row>
    <row r="62" spans="1:21" ht="16">
      <c r="B62" s="22" t="s">
        <v>148</v>
      </c>
      <c r="C62" s="22"/>
      <c r="G62" s="6"/>
    </row>
    <row r="63" spans="1:21" ht="14">
      <c r="B63" s="23"/>
      <c r="C63" s="24" t="s">
        <v>149</v>
      </c>
      <c r="G63" s="6"/>
    </row>
    <row r="64" spans="1:21" ht="14">
      <c r="B64" s="25" t="s">
        <v>140</v>
      </c>
      <c r="C64" s="25" t="s">
        <v>141</v>
      </c>
      <c r="D64" s="25" t="s">
        <v>142</v>
      </c>
      <c r="E64" s="26" t="s">
        <v>143</v>
      </c>
      <c r="F64" s="25" t="s">
        <v>144</v>
      </c>
      <c r="G64" s="6"/>
    </row>
    <row r="65" spans="2:7">
      <c r="B65" s="6" t="s">
        <v>57</v>
      </c>
      <c r="C65" s="6" t="s">
        <v>149</v>
      </c>
      <c r="D65" s="28" t="s">
        <v>150</v>
      </c>
      <c r="E65" s="29">
        <v>395</v>
      </c>
      <c r="F65" s="27">
        <v>340.52950203418698</v>
      </c>
      <c r="G65" s="6"/>
    </row>
    <row r="66" spans="2:7">
      <c r="B66" s="6" t="s">
        <v>112</v>
      </c>
      <c r="C66" s="6" t="s">
        <v>369</v>
      </c>
      <c r="D66" s="28" t="s">
        <v>151</v>
      </c>
      <c r="E66" s="29">
        <v>530</v>
      </c>
      <c r="F66" s="27">
        <v>329.50099408626602</v>
      </c>
      <c r="G66" s="6"/>
    </row>
    <row r="67" spans="2:7">
      <c r="B67" s="6" t="s">
        <v>85</v>
      </c>
      <c r="C67" s="6" t="s">
        <v>369</v>
      </c>
      <c r="D67" s="28" t="s">
        <v>145</v>
      </c>
      <c r="E67" s="29">
        <v>450</v>
      </c>
      <c r="F67" s="27">
        <v>314.95498716831202</v>
      </c>
      <c r="G67" s="6"/>
    </row>
    <row r="68" spans="2:7">
      <c r="E68" s="6"/>
      <c r="F68" s="20"/>
      <c r="G68" s="6"/>
    </row>
    <row r="69" spans="2:7" ht="14">
      <c r="B69" s="23"/>
      <c r="C69" s="24" t="s">
        <v>139</v>
      </c>
      <c r="G69" s="6"/>
    </row>
    <row r="70" spans="2:7" ht="14">
      <c r="B70" s="25" t="s">
        <v>140</v>
      </c>
      <c r="C70" s="25" t="s">
        <v>141</v>
      </c>
      <c r="D70" s="25" t="s">
        <v>142</v>
      </c>
      <c r="E70" s="26" t="s">
        <v>143</v>
      </c>
      <c r="F70" s="25" t="s">
        <v>144</v>
      </c>
      <c r="G70" s="6"/>
    </row>
    <row r="71" spans="2:7">
      <c r="B71" s="6" t="s">
        <v>130</v>
      </c>
      <c r="C71" s="6" t="s">
        <v>139</v>
      </c>
      <c r="D71" s="28" t="s">
        <v>153</v>
      </c>
      <c r="E71" s="29">
        <v>700</v>
      </c>
      <c r="F71" s="27">
        <v>412.08999752998398</v>
      </c>
      <c r="G71" s="6"/>
    </row>
    <row r="72" spans="2:7">
      <c r="B72" s="6" t="s">
        <v>117</v>
      </c>
      <c r="C72" s="6" t="s">
        <v>139</v>
      </c>
      <c r="D72" s="28" t="s">
        <v>151</v>
      </c>
      <c r="E72" s="29">
        <v>670</v>
      </c>
      <c r="F72" s="27">
        <v>410.44201910495798</v>
      </c>
      <c r="G72" s="6"/>
    </row>
    <row r="73" spans="2:7">
      <c r="B73" s="6" t="s">
        <v>89</v>
      </c>
      <c r="C73" s="6" t="s">
        <v>139</v>
      </c>
      <c r="D73" s="28" t="s">
        <v>145</v>
      </c>
      <c r="E73" s="29">
        <v>580</v>
      </c>
      <c r="F73" s="27">
        <v>402.11400508880598</v>
      </c>
      <c r="G73" s="6"/>
    </row>
    <row r="74" spans="2:7">
      <c r="E74" s="6"/>
      <c r="G74" s="6"/>
    </row>
    <row r="75" spans="2:7">
      <c r="G75" s="6"/>
    </row>
    <row r="76" spans="2:7">
      <c r="G76" s="6"/>
    </row>
    <row r="77" spans="2:7">
      <c r="G77" s="6"/>
    </row>
    <row r="78" spans="2:7">
      <c r="G78" s="6"/>
    </row>
    <row r="79" spans="2:7">
      <c r="G79" s="6"/>
    </row>
    <row r="80" spans="2:7">
      <c r="G80" s="6"/>
    </row>
    <row r="81" spans="7:7">
      <c r="G81" s="6"/>
    </row>
    <row r="82" spans="7:7">
      <c r="G82" s="6"/>
    </row>
  </sheetData>
  <mergeCells count="23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8:R8"/>
    <mergeCell ref="A13:R13"/>
    <mergeCell ref="A16:R16"/>
    <mergeCell ref="A21:R21"/>
    <mergeCell ref="A28:R28"/>
    <mergeCell ref="A33:R33"/>
    <mergeCell ref="A38:R38"/>
    <mergeCell ref="A44:R44"/>
    <mergeCell ref="A49:R49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4"/>
  <sheetViews>
    <sheetView topLeftCell="A28" zoomScaleNormal="100" workbookViewId="0">
      <selection activeCell="E63" sqref="E63"/>
    </sheetView>
  </sheetViews>
  <sheetFormatPr baseColWidth="10" defaultColWidth="9.1640625" defaultRowHeight="13"/>
  <cols>
    <col min="1" max="1" width="7.33203125" style="6" bestFit="1" customWidth="1"/>
    <col min="2" max="2" width="20" style="6" bestFit="1" customWidth="1"/>
    <col min="3" max="3" width="27.5" style="6" bestFit="1" customWidth="1"/>
    <col min="4" max="4" width="20.83203125" style="6" bestFit="1" customWidth="1"/>
    <col min="5" max="5" width="10.1640625" style="20" bestFit="1" customWidth="1"/>
    <col min="6" max="6" width="31.1640625" style="6" bestFit="1" customWidth="1"/>
    <col min="7" max="9" width="5.6640625" style="28" bestFit="1" customWidth="1"/>
    <col min="10" max="10" width="4.33203125" style="28" bestFit="1" customWidth="1"/>
    <col min="11" max="11" width="10.5" style="7" bestFit="1" customWidth="1"/>
    <col min="12" max="12" width="8.6640625" style="7" bestFit="1" customWidth="1"/>
    <col min="13" max="13" width="24.5" style="6" customWidth="1"/>
    <col min="14" max="16384" width="9.1640625" style="3"/>
  </cols>
  <sheetData>
    <row r="1" spans="1:13" s="2" customFormat="1" ht="29" customHeight="1">
      <c r="A1" s="58" t="s">
        <v>442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7" t="s">
        <v>450</v>
      </c>
      <c r="B3" s="73" t="s">
        <v>0</v>
      </c>
      <c r="C3" s="69" t="s">
        <v>451</v>
      </c>
      <c r="D3" s="69" t="s">
        <v>6</v>
      </c>
      <c r="E3" s="54" t="s">
        <v>452</v>
      </c>
      <c r="F3" s="66" t="s">
        <v>5</v>
      </c>
      <c r="G3" s="66" t="s">
        <v>8</v>
      </c>
      <c r="H3" s="66"/>
      <c r="I3" s="66"/>
      <c r="J3" s="66"/>
      <c r="K3" s="54" t="s">
        <v>251</v>
      </c>
      <c r="L3" s="54" t="s">
        <v>3</v>
      </c>
      <c r="M3" s="71" t="s">
        <v>2</v>
      </c>
    </row>
    <row r="4" spans="1:13" s="1" customFormat="1" ht="21" customHeight="1" thickBot="1">
      <c r="A4" s="68"/>
      <c r="B4" s="74"/>
      <c r="C4" s="70"/>
      <c r="D4" s="70"/>
      <c r="E4" s="55"/>
      <c r="F4" s="70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72"/>
    </row>
    <row r="5" spans="1:13" ht="16">
      <c r="A5" s="52" t="s">
        <v>188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1" t="s">
        <v>156</v>
      </c>
      <c r="B6" s="8" t="s">
        <v>252</v>
      </c>
      <c r="C6" s="8" t="s">
        <v>189</v>
      </c>
      <c r="D6" s="8" t="s">
        <v>190</v>
      </c>
      <c r="E6" s="9" t="s">
        <v>453</v>
      </c>
      <c r="F6" s="8" t="s">
        <v>446</v>
      </c>
      <c r="G6" s="30" t="s">
        <v>191</v>
      </c>
      <c r="H6" s="32" t="s">
        <v>46</v>
      </c>
      <c r="I6" s="32" t="s">
        <v>46</v>
      </c>
      <c r="J6" s="31"/>
      <c r="K6" s="10" t="str">
        <f>"37,5"</f>
        <v>37,5</v>
      </c>
      <c r="L6" s="10" t="str">
        <f>"47,1675"</f>
        <v>47,1675</v>
      </c>
      <c r="M6" s="8" t="s">
        <v>420</v>
      </c>
    </row>
    <row r="8" spans="1:13" ht="16">
      <c r="A8" s="50" t="s">
        <v>192</v>
      </c>
      <c r="B8" s="50"/>
      <c r="C8" s="50"/>
      <c r="D8" s="50"/>
      <c r="E8" s="51"/>
      <c r="F8" s="50"/>
      <c r="G8" s="50"/>
      <c r="H8" s="50"/>
      <c r="I8" s="50"/>
      <c r="J8" s="50"/>
    </row>
    <row r="9" spans="1:13">
      <c r="A9" s="34" t="s">
        <v>156</v>
      </c>
      <c r="B9" s="11" t="s">
        <v>253</v>
      </c>
      <c r="C9" s="11" t="s">
        <v>194</v>
      </c>
      <c r="D9" s="11" t="s">
        <v>195</v>
      </c>
      <c r="E9" s="12" t="s">
        <v>453</v>
      </c>
      <c r="F9" s="11" t="s">
        <v>446</v>
      </c>
      <c r="G9" s="41" t="s">
        <v>70</v>
      </c>
      <c r="H9" s="41" t="s">
        <v>30</v>
      </c>
      <c r="I9" s="33" t="s">
        <v>30</v>
      </c>
      <c r="J9" s="34"/>
      <c r="K9" s="13" t="str">
        <f>"75,0"</f>
        <v>75,0</v>
      </c>
      <c r="L9" s="13" t="str">
        <f>"89,4975"</f>
        <v>89,4975</v>
      </c>
      <c r="M9" s="11" t="s">
        <v>268</v>
      </c>
    </row>
    <row r="10" spans="1:13">
      <c r="A10" s="37" t="s">
        <v>159</v>
      </c>
      <c r="B10" s="14" t="s">
        <v>254</v>
      </c>
      <c r="C10" s="14" t="s">
        <v>197</v>
      </c>
      <c r="D10" s="14" t="s">
        <v>198</v>
      </c>
      <c r="E10" s="15" t="s">
        <v>453</v>
      </c>
      <c r="F10" s="14" t="s">
        <v>446</v>
      </c>
      <c r="G10" s="35" t="s">
        <v>71</v>
      </c>
      <c r="H10" s="35" t="s">
        <v>64</v>
      </c>
      <c r="I10" s="36" t="s">
        <v>70</v>
      </c>
      <c r="J10" s="37"/>
      <c r="K10" s="16" t="str">
        <f>"67,5"</f>
        <v>67,5</v>
      </c>
      <c r="L10" s="16" t="str">
        <f>"81,3645"</f>
        <v>81,3645</v>
      </c>
      <c r="M10" s="14" t="s">
        <v>421</v>
      </c>
    </row>
    <row r="11" spans="1:13">
      <c r="A11" s="39" t="s">
        <v>161</v>
      </c>
      <c r="B11" s="17" t="s">
        <v>255</v>
      </c>
      <c r="C11" s="17" t="s">
        <v>199</v>
      </c>
      <c r="D11" s="17" t="s">
        <v>200</v>
      </c>
      <c r="E11" s="18" t="s">
        <v>453</v>
      </c>
      <c r="F11" s="17" t="s">
        <v>447</v>
      </c>
      <c r="G11" s="38" t="s">
        <v>47</v>
      </c>
      <c r="H11" s="38" t="s">
        <v>54</v>
      </c>
      <c r="I11" s="39"/>
      <c r="J11" s="39"/>
      <c r="K11" s="19" t="str">
        <f>"50,0"</f>
        <v>50,0</v>
      </c>
      <c r="L11" s="19" t="str">
        <f>"59,3300"</f>
        <v>59,3300</v>
      </c>
      <c r="M11" s="17" t="s">
        <v>401</v>
      </c>
    </row>
    <row r="13" spans="1:13" ht="16">
      <c r="A13" s="50" t="s">
        <v>56</v>
      </c>
      <c r="B13" s="50"/>
      <c r="C13" s="50"/>
      <c r="D13" s="50"/>
      <c r="E13" s="51"/>
      <c r="F13" s="50"/>
      <c r="G13" s="50"/>
      <c r="H13" s="50"/>
      <c r="I13" s="50"/>
      <c r="J13" s="50"/>
    </row>
    <row r="14" spans="1:13">
      <c r="A14" s="31" t="s">
        <v>156</v>
      </c>
      <c r="B14" s="8" t="s">
        <v>256</v>
      </c>
      <c r="C14" s="8" t="s">
        <v>201</v>
      </c>
      <c r="D14" s="8" t="s">
        <v>202</v>
      </c>
      <c r="E14" s="9" t="s">
        <v>453</v>
      </c>
      <c r="F14" s="8" t="s">
        <v>447</v>
      </c>
      <c r="G14" s="30" t="s">
        <v>203</v>
      </c>
      <c r="H14" s="32" t="s">
        <v>46</v>
      </c>
      <c r="I14" s="32" t="s">
        <v>46</v>
      </c>
      <c r="J14" s="31"/>
      <c r="K14" s="10" t="str">
        <f>"35,0"</f>
        <v>35,0</v>
      </c>
      <c r="L14" s="10" t="str">
        <f>"39,8510"</f>
        <v>39,8510</v>
      </c>
      <c r="M14" s="8" t="s">
        <v>401</v>
      </c>
    </row>
    <row r="16" spans="1:13" ht="16">
      <c r="A16" s="50" t="s">
        <v>66</v>
      </c>
      <c r="B16" s="50"/>
      <c r="C16" s="50"/>
      <c r="D16" s="50"/>
      <c r="E16" s="51"/>
      <c r="F16" s="50"/>
      <c r="G16" s="50"/>
      <c r="H16" s="50"/>
      <c r="I16" s="50"/>
      <c r="J16" s="50"/>
    </row>
    <row r="17" spans="1:13">
      <c r="A17" s="34" t="s">
        <v>156</v>
      </c>
      <c r="B17" s="11" t="s">
        <v>257</v>
      </c>
      <c r="C17" s="11" t="s">
        <v>205</v>
      </c>
      <c r="D17" s="11" t="s">
        <v>72</v>
      </c>
      <c r="E17" s="12" t="s">
        <v>453</v>
      </c>
      <c r="F17" s="11" t="s">
        <v>446</v>
      </c>
      <c r="G17" s="41" t="s">
        <v>206</v>
      </c>
      <c r="H17" s="41" t="s">
        <v>71</v>
      </c>
      <c r="I17" s="33" t="s">
        <v>71</v>
      </c>
      <c r="J17" s="34"/>
      <c r="K17" s="13" t="str">
        <f>"65,0"</f>
        <v>65,0</v>
      </c>
      <c r="L17" s="13" t="str">
        <f>"70,4015"</f>
        <v>70,4015</v>
      </c>
      <c r="M17" s="11" t="s">
        <v>420</v>
      </c>
    </row>
    <row r="18" spans="1:13">
      <c r="A18" s="39" t="s">
        <v>159</v>
      </c>
      <c r="B18" s="17" t="s">
        <v>258</v>
      </c>
      <c r="C18" s="17" t="s">
        <v>207</v>
      </c>
      <c r="D18" s="17" t="s">
        <v>69</v>
      </c>
      <c r="E18" s="18" t="s">
        <v>453</v>
      </c>
      <c r="F18" s="17" t="s">
        <v>446</v>
      </c>
      <c r="G18" s="38" t="s">
        <v>39</v>
      </c>
      <c r="H18" s="38" t="s">
        <v>47</v>
      </c>
      <c r="I18" s="40" t="s">
        <v>41</v>
      </c>
      <c r="J18" s="39"/>
      <c r="K18" s="19" t="str">
        <f>"45,0"</f>
        <v>45,0</v>
      </c>
      <c r="L18" s="19" t="str">
        <f>"47,8125"</f>
        <v>47,8125</v>
      </c>
      <c r="M18" s="17" t="s">
        <v>422</v>
      </c>
    </row>
    <row r="20" spans="1:13" ht="16">
      <c r="A20" s="50" t="s">
        <v>23</v>
      </c>
      <c r="B20" s="50"/>
      <c r="C20" s="50"/>
      <c r="D20" s="50"/>
      <c r="E20" s="51"/>
      <c r="F20" s="50"/>
      <c r="G20" s="50"/>
      <c r="H20" s="50"/>
      <c r="I20" s="50"/>
      <c r="J20" s="50"/>
    </row>
    <row r="21" spans="1:13">
      <c r="A21" s="31" t="s">
        <v>156</v>
      </c>
      <c r="B21" s="8" t="s">
        <v>259</v>
      </c>
      <c r="C21" s="8" t="s">
        <v>208</v>
      </c>
      <c r="D21" s="8" t="s">
        <v>209</v>
      </c>
      <c r="E21" s="9" t="s">
        <v>453</v>
      </c>
      <c r="F21" s="8" t="s">
        <v>447</v>
      </c>
      <c r="G21" s="30" t="s">
        <v>40</v>
      </c>
      <c r="H21" s="32" t="s">
        <v>54</v>
      </c>
      <c r="I21" s="32" t="s">
        <v>54</v>
      </c>
      <c r="J21" s="31"/>
      <c r="K21" s="10" t="str">
        <f>"45,0"</f>
        <v>45,0</v>
      </c>
      <c r="L21" s="10" t="str">
        <f>"41,6520"</f>
        <v>41,6520</v>
      </c>
      <c r="M21" s="8" t="s">
        <v>384</v>
      </c>
    </row>
    <row r="23" spans="1:13" ht="16">
      <c r="A23" s="50" t="s">
        <v>188</v>
      </c>
      <c r="B23" s="50"/>
      <c r="C23" s="50"/>
      <c r="D23" s="50"/>
      <c r="E23" s="51"/>
      <c r="F23" s="50"/>
      <c r="G23" s="50"/>
      <c r="H23" s="50"/>
      <c r="I23" s="50"/>
      <c r="J23" s="50"/>
    </row>
    <row r="24" spans="1:13">
      <c r="A24" s="31" t="s">
        <v>156</v>
      </c>
      <c r="B24" s="8" t="s">
        <v>260</v>
      </c>
      <c r="C24" s="8" t="s">
        <v>419</v>
      </c>
      <c r="D24" s="8" t="s">
        <v>211</v>
      </c>
      <c r="E24" s="9" t="s">
        <v>454</v>
      </c>
      <c r="F24" s="8" t="s">
        <v>446</v>
      </c>
      <c r="G24" s="30" t="s">
        <v>32</v>
      </c>
      <c r="H24" s="30" t="s">
        <v>73</v>
      </c>
      <c r="I24" s="32" t="s">
        <v>49</v>
      </c>
      <c r="J24" s="31"/>
      <c r="K24" s="10" t="str">
        <f>"92,5"</f>
        <v>92,5</v>
      </c>
      <c r="L24" s="10" t="str">
        <f>"92,0745"</f>
        <v>92,0745</v>
      </c>
      <c r="M24" s="8"/>
    </row>
    <row r="26" spans="1:13" ht="16">
      <c r="A26" s="50" t="s">
        <v>192</v>
      </c>
      <c r="B26" s="50"/>
      <c r="C26" s="50"/>
      <c r="D26" s="50"/>
      <c r="E26" s="51"/>
      <c r="F26" s="50"/>
      <c r="G26" s="50"/>
      <c r="H26" s="50"/>
      <c r="I26" s="50"/>
      <c r="J26" s="50"/>
    </row>
    <row r="27" spans="1:13">
      <c r="A27" s="34" t="s">
        <v>156</v>
      </c>
      <c r="B27" s="11" t="s">
        <v>261</v>
      </c>
      <c r="C27" s="11" t="s">
        <v>418</v>
      </c>
      <c r="D27" s="11" t="s">
        <v>212</v>
      </c>
      <c r="E27" s="12" t="s">
        <v>454</v>
      </c>
      <c r="F27" s="11" t="s">
        <v>447</v>
      </c>
      <c r="G27" s="33" t="s">
        <v>19</v>
      </c>
      <c r="H27" s="33" t="s">
        <v>71</v>
      </c>
      <c r="I27" s="33" t="s">
        <v>70</v>
      </c>
      <c r="J27" s="34"/>
      <c r="K27" s="13" t="str">
        <f>"70,0"</f>
        <v>70,0</v>
      </c>
      <c r="L27" s="42" t="str">
        <f>"64,2880"</f>
        <v>64,2880</v>
      </c>
      <c r="M27" s="11" t="s">
        <v>401</v>
      </c>
    </row>
    <row r="28" spans="1:13">
      <c r="A28" s="39" t="s">
        <v>159</v>
      </c>
      <c r="B28" s="17" t="s">
        <v>262</v>
      </c>
      <c r="C28" s="17" t="s">
        <v>417</v>
      </c>
      <c r="D28" s="17" t="s">
        <v>213</v>
      </c>
      <c r="E28" s="18" t="s">
        <v>454</v>
      </c>
      <c r="F28" s="17" t="s">
        <v>447</v>
      </c>
      <c r="G28" s="38" t="s">
        <v>54</v>
      </c>
      <c r="H28" s="40" t="s">
        <v>55</v>
      </c>
      <c r="I28" s="40" t="s">
        <v>55</v>
      </c>
      <c r="J28" s="39"/>
      <c r="K28" s="19" t="str">
        <f>"50,0"</f>
        <v>50,0</v>
      </c>
      <c r="L28" s="44" t="str">
        <f>"47,2850"</f>
        <v>47,2850</v>
      </c>
      <c r="M28" s="17" t="s">
        <v>401</v>
      </c>
    </row>
    <row r="30" spans="1:13" ht="16">
      <c r="A30" s="50" t="s">
        <v>56</v>
      </c>
      <c r="B30" s="50"/>
      <c r="C30" s="50"/>
      <c r="D30" s="50"/>
      <c r="E30" s="51"/>
      <c r="F30" s="50"/>
      <c r="G30" s="50"/>
      <c r="H30" s="50"/>
      <c r="I30" s="50"/>
      <c r="J30" s="50"/>
    </row>
    <row r="31" spans="1:13">
      <c r="A31" s="34" t="s">
        <v>156</v>
      </c>
      <c r="B31" s="11" t="s">
        <v>263</v>
      </c>
      <c r="C31" s="11" t="s">
        <v>416</v>
      </c>
      <c r="D31" s="11" t="s">
        <v>214</v>
      </c>
      <c r="E31" s="12" t="s">
        <v>454</v>
      </c>
      <c r="F31" s="11" t="s">
        <v>447</v>
      </c>
      <c r="G31" s="41" t="s">
        <v>17</v>
      </c>
      <c r="H31" s="33" t="s">
        <v>17</v>
      </c>
      <c r="I31" s="41" t="s">
        <v>18</v>
      </c>
      <c r="J31" s="34"/>
      <c r="K31" s="13" t="str">
        <f>"52,5"</f>
        <v>52,5</v>
      </c>
      <c r="L31" s="13" t="str">
        <f>"47,3025"</f>
        <v>47,3025</v>
      </c>
      <c r="M31" s="11" t="s">
        <v>402</v>
      </c>
    </row>
    <row r="32" spans="1:13">
      <c r="A32" s="37" t="s">
        <v>159</v>
      </c>
      <c r="B32" s="14" t="s">
        <v>264</v>
      </c>
      <c r="C32" s="14" t="s">
        <v>415</v>
      </c>
      <c r="D32" s="14" t="s">
        <v>214</v>
      </c>
      <c r="E32" s="15" t="s">
        <v>454</v>
      </c>
      <c r="F32" s="14" t="s">
        <v>446</v>
      </c>
      <c r="G32" s="35" t="s">
        <v>46</v>
      </c>
      <c r="H32" s="35" t="s">
        <v>54</v>
      </c>
      <c r="I32" s="36" t="s">
        <v>18</v>
      </c>
      <c r="J32" s="37"/>
      <c r="K32" s="16" t="str">
        <f>"50,0"</f>
        <v>50,0</v>
      </c>
      <c r="L32" s="16" t="str">
        <f>"45,0500"</f>
        <v>45,0500</v>
      </c>
      <c r="M32" s="14" t="s">
        <v>305</v>
      </c>
    </row>
    <row r="33" spans="1:13">
      <c r="A33" s="39" t="s">
        <v>156</v>
      </c>
      <c r="B33" s="17" t="s">
        <v>265</v>
      </c>
      <c r="C33" s="17" t="s">
        <v>215</v>
      </c>
      <c r="D33" s="17" t="s">
        <v>58</v>
      </c>
      <c r="E33" s="18" t="s">
        <v>453</v>
      </c>
      <c r="F33" s="17" t="s">
        <v>448</v>
      </c>
      <c r="G33" s="38" t="s">
        <v>42</v>
      </c>
      <c r="H33" s="38" t="s">
        <v>59</v>
      </c>
      <c r="I33" s="40" t="s">
        <v>75</v>
      </c>
      <c r="J33" s="39"/>
      <c r="K33" s="19" t="str">
        <f>"125,0"</f>
        <v>125,0</v>
      </c>
      <c r="L33" s="19" t="str">
        <f>"107,7625"</f>
        <v>107,7625</v>
      </c>
      <c r="M33" s="17"/>
    </row>
    <row r="35" spans="1:13" ht="16">
      <c r="A35" s="50" t="s">
        <v>66</v>
      </c>
      <c r="B35" s="50"/>
      <c r="C35" s="50"/>
      <c r="D35" s="50"/>
      <c r="E35" s="51"/>
      <c r="F35" s="50"/>
      <c r="G35" s="50"/>
      <c r="H35" s="50"/>
      <c r="I35" s="50"/>
      <c r="J35" s="50"/>
    </row>
    <row r="36" spans="1:13">
      <c r="A36" s="31" t="s">
        <v>156</v>
      </c>
      <c r="B36" s="8" t="s">
        <v>266</v>
      </c>
      <c r="C36" s="8" t="s">
        <v>414</v>
      </c>
      <c r="D36" s="8" t="s">
        <v>216</v>
      </c>
      <c r="E36" s="9" t="s">
        <v>454</v>
      </c>
      <c r="F36" s="8" t="s">
        <v>447</v>
      </c>
      <c r="G36" s="30" t="s">
        <v>47</v>
      </c>
      <c r="H36" s="30" t="s">
        <v>54</v>
      </c>
      <c r="I36" s="30" t="s">
        <v>17</v>
      </c>
      <c r="J36" s="31"/>
      <c r="K36" s="10" t="str">
        <f>"52,5"</f>
        <v>52,5</v>
      </c>
      <c r="L36" s="10" t="str">
        <f>"42,6983"</f>
        <v>42,6983</v>
      </c>
      <c r="M36" s="8" t="s">
        <v>401</v>
      </c>
    </row>
    <row r="38" spans="1:13" ht="16">
      <c r="A38" s="50" t="s">
        <v>10</v>
      </c>
      <c r="B38" s="50"/>
      <c r="C38" s="50"/>
      <c r="D38" s="50"/>
      <c r="E38" s="51"/>
      <c r="F38" s="50"/>
      <c r="G38" s="50"/>
      <c r="H38" s="50"/>
      <c r="I38" s="50"/>
      <c r="J38" s="50"/>
    </row>
    <row r="39" spans="1:13">
      <c r="A39" s="34" t="s">
        <v>156</v>
      </c>
      <c r="B39" s="11" t="s">
        <v>267</v>
      </c>
      <c r="C39" s="11" t="s">
        <v>375</v>
      </c>
      <c r="D39" s="11" t="s">
        <v>218</v>
      </c>
      <c r="E39" s="12" t="s">
        <v>454</v>
      </c>
      <c r="F39" s="11" t="s">
        <v>446</v>
      </c>
      <c r="G39" s="41" t="s">
        <v>49</v>
      </c>
      <c r="H39" s="33" t="s">
        <v>49</v>
      </c>
      <c r="I39" s="41" t="s">
        <v>14</v>
      </c>
      <c r="J39" s="34"/>
      <c r="K39" s="13" t="str">
        <f>"100,0"</f>
        <v>100,0</v>
      </c>
      <c r="L39" s="13" t="str">
        <f>"75,1900"</f>
        <v>75,1900</v>
      </c>
      <c r="M39" s="11"/>
    </row>
    <row r="40" spans="1:13">
      <c r="A40" s="37" t="s">
        <v>156</v>
      </c>
      <c r="B40" s="14" t="s">
        <v>268</v>
      </c>
      <c r="C40" s="14" t="s">
        <v>219</v>
      </c>
      <c r="D40" s="14" t="s">
        <v>220</v>
      </c>
      <c r="E40" s="15" t="s">
        <v>453</v>
      </c>
      <c r="F40" s="14" t="s">
        <v>446</v>
      </c>
      <c r="G40" s="35" t="s">
        <v>27</v>
      </c>
      <c r="H40" s="35" t="s">
        <v>21</v>
      </c>
      <c r="I40" s="36" t="s">
        <v>28</v>
      </c>
      <c r="J40" s="37"/>
      <c r="K40" s="16" t="str">
        <f>"150,0"</f>
        <v>150,0</v>
      </c>
      <c r="L40" s="16" t="str">
        <f>"108,6300"</f>
        <v>108,6300</v>
      </c>
      <c r="M40" s="14"/>
    </row>
    <row r="41" spans="1:13">
      <c r="A41" s="39" t="s">
        <v>159</v>
      </c>
      <c r="B41" s="17" t="s">
        <v>269</v>
      </c>
      <c r="C41" s="17" t="s">
        <v>221</v>
      </c>
      <c r="D41" s="17" t="s">
        <v>222</v>
      </c>
      <c r="E41" s="18" t="s">
        <v>453</v>
      </c>
      <c r="F41" s="17" t="s">
        <v>446</v>
      </c>
      <c r="G41" s="40" t="s">
        <v>21</v>
      </c>
      <c r="H41" s="38" t="s">
        <v>21</v>
      </c>
      <c r="I41" s="40" t="s">
        <v>28</v>
      </c>
      <c r="J41" s="39"/>
      <c r="K41" s="19" t="str">
        <f>"150,0"</f>
        <v>150,0</v>
      </c>
      <c r="L41" s="19" t="str">
        <f>"108,3150"</f>
        <v>108,3150</v>
      </c>
      <c r="M41" s="17" t="s">
        <v>320</v>
      </c>
    </row>
    <row r="43" spans="1:13" ht="16">
      <c r="A43" s="50" t="s">
        <v>23</v>
      </c>
      <c r="B43" s="50"/>
      <c r="C43" s="50"/>
      <c r="D43" s="50"/>
      <c r="E43" s="51"/>
      <c r="F43" s="50"/>
      <c r="G43" s="50"/>
      <c r="H43" s="50"/>
      <c r="I43" s="50"/>
      <c r="J43" s="50"/>
    </row>
    <row r="44" spans="1:13">
      <c r="A44" s="34" t="s">
        <v>156</v>
      </c>
      <c r="B44" s="11" t="s">
        <v>270</v>
      </c>
      <c r="C44" s="11" t="s">
        <v>413</v>
      </c>
      <c r="D44" s="11" t="s">
        <v>224</v>
      </c>
      <c r="E44" s="12" t="s">
        <v>454</v>
      </c>
      <c r="F44" s="11" t="s">
        <v>448</v>
      </c>
      <c r="G44" s="33" t="s">
        <v>49</v>
      </c>
      <c r="H44" s="41" t="s">
        <v>16</v>
      </c>
      <c r="I44" s="41" t="s">
        <v>16</v>
      </c>
      <c r="J44" s="34"/>
      <c r="K44" s="13" t="str">
        <f>"100,0"</f>
        <v>100,0</v>
      </c>
      <c r="L44" s="13" t="str">
        <f>"70,6700"</f>
        <v>70,6700</v>
      </c>
      <c r="M44" s="11" t="s">
        <v>329</v>
      </c>
    </row>
    <row r="45" spans="1:13">
      <c r="A45" s="37" t="s">
        <v>159</v>
      </c>
      <c r="B45" s="14" t="s">
        <v>271</v>
      </c>
      <c r="C45" s="14" t="s">
        <v>412</v>
      </c>
      <c r="D45" s="14" t="s">
        <v>209</v>
      </c>
      <c r="E45" s="15" t="s">
        <v>454</v>
      </c>
      <c r="F45" s="14" t="s">
        <v>446</v>
      </c>
      <c r="G45" s="36" t="s">
        <v>38</v>
      </c>
      <c r="H45" s="36" t="s">
        <v>38</v>
      </c>
      <c r="I45" s="35" t="s">
        <v>38</v>
      </c>
      <c r="J45" s="37"/>
      <c r="K45" s="16" t="str">
        <f>"77,5"</f>
        <v>77,5</v>
      </c>
      <c r="L45" s="16" t="str">
        <f>"53,5990"</f>
        <v>53,5990</v>
      </c>
      <c r="M45" s="14" t="s">
        <v>405</v>
      </c>
    </row>
    <row r="46" spans="1:13">
      <c r="A46" s="37" t="s">
        <v>156</v>
      </c>
      <c r="B46" s="14" t="s">
        <v>272</v>
      </c>
      <c r="C46" s="14" t="s">
        <v>226</v>
      </c>
      <c r="D46" s="14" t="s">
        <v>227</v>
      </c>
      <c r="E46" s="15" t="s">
        <v>455</v>
      </c>
      <c r="F46" s="14" t="s">
        <v>448</v>
      </c>
      <c r="G46" s="35" t="s">
        <v>75</v>
      </c>
      <c r="H46" s="35" t="s">
        <v>60</v>
      </c>
      <c r="I46" s="36" t="s">
        <v>20</v>
      </c>
      <c r="J46" s="37"/>
      <c r="K46" s="16" t="str">
        <f>"135,0"</f>
        <v>135,0</v>
      </c>
      <c r="L46" s="16" t="str">
        <f>"91,8810"</f>
        <v>91,8810</v>
      </c>
      <c r="M46" s="14" t="s">
        <v>329</v>
      </c>
    </row>
    <row r="47" spans="1:13">
      <c r="A47" s="37" t="s">
        <v>156</v>
      </c>
      <c r="B47" s="14" t="s">
        <v>272</v>
      </c>
      <c r="C47" s="14" t="s">
        <v>228</v>
      </c>
      <c r="D47" s="14" t="s">
        <v>227</v>
      </c>
      <c r="E47" s="15" t="s">
        <v>453</v>
      </c>
      <c r="F47" s="14" t="s">
        <v>448</v>
      </c>
      <c r="G47" s="35" t="s">
        <v>75</v>
      </c>
      <c r="H47" s="35" t="s">
        <v>60</v>
      </c>
      <c r="I47" s="36" t="s">
        <v>20</v>
      </c>
      <c r="J47" s="37"/>
      <c r="K47" s="16" t="str">
        <f>"135,0"</f>
        <v>135,0</v>
      </c>
      <c r="L47" s="16" t="str">
        <f>"91,8810"</f>
        <v>91,8810</v>
      </c>
      <c r="M47" s="14" t="s">
        <v>329</v>
      </c>
    </row>
    <row r="48" spans="1:13">
      <c r="A48" s="37" t="s">
        <v>159</v>
      </c>
      <c r="B48" s="14" t="s">
        <v>273</v>
      </c>
      <c r="C48" s="14" t="s">
        <v>229</v>
      </c>
      <c r="D48" s="14" t="s">
        <v>230</v>
      </c>
      <c r="E48" s="15" t="s">
        <v>453</v>
      </c>
      <c r="F48" s="14" t="s">
        <v>448</v>
      </c>
      <c r="G48" s="35" t="s">
        <v>63</v>
      </c>
      <c r="H48" s="36" t="s">
        <v>42</v>
      </c>
      <c r="I48" s="36" t="s">
        <v>42</v>
      </c>
      <c r="J48" s="37"/>
      <c r="K48" s="16" t="str">
        <f>"115,0"</f>
        <v>115,0</v>
      </c>
      <c r="L48" s="16" t="str">
        <f>"77,7285"</f>
        <v>77,7285</v>
      </c>
      <c r="M48" s="14" t="s">
        <v>329</v>
      </c>
    </row>
    <row r="49" spans="1:13">
      <c r="A49" s="37" t="s">
        <v>161</v>
      </c>
      <c r="B49" s="14" t="s">
        <v>274</v>
      </c>
      <c r="C49" s="14" t="s">
        <v>231</v>
      </c>
      <c r="D49" s="14" t="s">
        <v>232</v>
      </c>
      <c r="E49" s="15" t="s">
        <v>453</v>
      </c>
      <c r="F49" s="14" t="s">
        <v>448</v>
      </c>
      <c r="G49" s="35" t="s">
        <v>32</v>
      </c>
      <c r="H49" s="35" t="s">
        <v>48</v>
      </c>
      <c r="I49" s="36" t="s">
        <v>49</v>
      </c>
      <c r="J49" s="37"/>
      <c r="K49" s="16" t="str">
        <f>"95,0"</f>
        <v>95,0</v>
      </c>
      <c r="L49" s="16" t="str">
        <f>"64,9610"</f>
        <v>64,9610</v>
      </c>
      <c r="M49" s="14" t="s">
        <v>329</v>
      </c>
    </row>
    <row r="50" spans="1:13">
      <c r="A50" s="39" t="s">
        <v>156</v>
      </c>
      <c r="B50" s="17" t="s">
        <v>275</v>
      </c>
      <c r="C50" s="17" t="s">
        <v>411</v>
      </c>
      <c r="D50" s="17" t="s">
        <v>234</v>
      </c>
      <c r="E50" s="18" t="s">
        <v>457</v>
      </c>
      <c r="F50" s="17" t="s">
        <v>447</v>
      </c>
      <c r="G50" s="38" t="s">
        <v>30</v>
      </c>
      <c r="H50" s="38" t="s">
        <v>45</v>
      </c>
      <c r="I50" s="38" t="s">
        <v>80</v>
      </c>
      <c r="J50" s="39"/>
      <c r="K50" s="19" t="str">
        <f>"82,5"</f>
        <v>82,5</v>
      </c>
      <c r="L50" s="19" t="str">
        <f>"84,1527"</f>
        <v>84,1527</v>
      </c>
      <c r="M50" s="17" t="s">
        <v>401</v>
      </c>
    </row>
    <row r="52" spans="1:13" ht="16">
      <c r="A52" s="50" t="s">
        <v>97</v>
      </c>
      <c r="B52" s="50"/>
      <c r="C52" s="50"/>
      <c r="D52" s="50"/>
      <c r="E52" s="51"/>
      <c r="F52" s="50"/>
      <c r="G52" s="50"/>
      <c r="H52" s="50"/>
      <c r="I52" s="50"/>
      <c r="J52" s="50"/>
    </row>
    <row r="53" spans="1:13">
      <c r="A53" s="34" t="s">
        <v>156</v>
      </c>
      <c r="B53" s="11" t="s">
        <v>276</v>
      </c>
      <c r="C53" s="11" t="s">
        <v>236</v>
      </c>
      <c r="D53" s="11" t="s">
        <v>237</v>
      </c>
      <c r="E53" s="12" t="s">
        <v>453</v>
      </c>
      <c r="F53" s="11" t="s">
        <v>446</v>
      </c>
      <c r="G53" s="33" t="s">
        <v>33</v>
      </c>
      <c r="H53" s="41" t="s">
        <v>238</v>
      </c>
      <c r="I53" s="41" t="s">
        <v>238</v>
      </c>
      <c r="J53" s="34"/>
      <c r="K53" s="13" t="str">
        <f>"175,0"</f>
        <v>175,0</v>
      </c>
      <c r="L53" s="13" t="str">
        <f>"116,2350"</f>
        <v>116,2350</v>
      </c>
      <c r="M53" s="11"/>
    </row>
    <row r="54" spans="1:13">
      <c r="A54" s="39" t="s">
        <v>156</v>
      </c>
      <c r="B54" s="17" t="s">
        <v>276</v>
      </c>
      <c r="C54" s="17" t="s">
        <v>410</v>
      </c>
      <c r="D54" s="17" t="s">
        <v>237</v>
      </c>
      <c r="E54" s="18" t="s">
        <v>456</v>
      </c>
      <c r="F54" s="17" t="s">
        <v>446</v>
      </c>
      <c r="G54" s="38" t="s">
        <v>33</v>
      </c>
      <c r="H54" s="40" t="s">
        <v>238</v>
      </c>
      <c r="I54" s="40" t="s">
        <v>238</v>
      </c>
      <c r="J54" s="39"/>
      <c r="K54" s="19" t="str">
        <f>"175,0"</f>
        <v>175,0</v>
      </c>
      <c r="L54" s="19" t="str">
        <f>"116,8162"</f>
        <v>116,8162</v>
      </c>
      <c r="M54" s="17"/>
    </row>
    <row r="56" spans="1:13" ht="16">
      <c r="A56" s="50" t="s">
        <v>111</v>
      </c>
      <c r="B56" s="50"/>
      <c r="C56" s="50"/>
      <c r="D56" s="50"/>
      <c r="E56" s="51"/>
      <c r="F56" s="50"/>
      <c r="G56" s="50"/>
      <c r="H56" s="50"/>
      <c r="I56" s="50"/>
      <c r="J56" s="50"/>
    </row>
    <row r="57" spans="1:13">
      <c r="A57" s="34" t="s">
        <v>156</v>
      </c>
      <c r="B57" s="11" t="s">
        <v>277</v>
      </c>
      <c r="C57" s="11" t="s">
        <v>240</v>
      </c>
      <c r="D57" s="11" t="s">
        <v>241</v>
      </c>
      <c r="E57" s="12" t="s">
        <v>453</v>
      </c>
      <c r="F57" s="11" t="s">
        <v>446</v>
      </c>
      <c r="G57" s="33" t="s">
        <v>34</v>
      </c>
      <c r="H57" s="41" t="s">
        <v>92</v>
      </c>
      <c r="I57" s="41" t="s">
        <v>92</v>
      </c>
      <c r="J57" s="34"/>
      <c r="K57" s="13" t="str">
        <f>"185,0"</f>
        <v>185,0</v>
      </c>
      <c r="L57" s="13" t="str">
        <f>"116,2725"</f>
        <v>116,2725</v>
      </c>
      <c r="M57" s="11" t="s">
        <v>402</v>
      </c>
    </row>
    <row r="58" spans="1:13">
      <c r="A58" s="39" t="s">
        <v>159</v>
      </c>
      <c r="B58" s="17" t="s">
        <v>278</v>
      </c>
      <c r="C58" s="17" t="s">
        <v>242</v>
      </c>
      <c r="D58" s="17" t="s">
        <v>113</v>
      </c>
      <c r="E58" s="18" t="s">
        <v>453</v>
      </c>
      <c r="F58" s="17" t="s">
        <v>446</v>
      </c>
      <c r="G58" s="38" t="s">
        <v>27</v>
      </c>
      <c r="H58" s="38" t="s">
        <v>21</v>
      </c>
      <c r="I58" s="38" t="s">
        <v>28</v>
      </c>
      <c r="J58" s="39"/>
      <c r="K58" s="19" t="str">
        <f>"155,0"</f>
        <v>155,0</v>
      </c>
      <c r="L58" s="19" t="str">
        <f>"96,3635"</f>
        <v>96,3635</v>
      </c>
      <c r="M58" s="17"/>
    </row>
    <row r="60" spans="1:13" ht="16">
      <c r="A60" s="50" t="s">
        <v>127</v>
      </c>
      <c r="B60" s="50"/>
      <c r="C60" s="50"/>
      <c r="D60" s="50"/>
      <c r="E60" s="51"/>
      <c r="F60" s="50"/>
      <c r="G60" s="50"/>
      <c r="H60" s="50"/>
      <c r="I60" s="50"/>
      <c r="J60" s="50"/>
    </row>
    <row r="61" spans="1:13">
      <c r="A61" s="34" t="s">
        <v>156</v>
      </c>
      <c r="B61" s="11" t="s">
        <v>279</v>
      </c>
      <c r="C61" s="11" t="s">
        <v>244</v>
      </c>
      <c r="D61" s="11" t="s">
        <v>245</v>
      </c>
      <c r="E61" s="12" t="s">
        <v>453</v>
      </c>
      <c r="F61" s="11" t="s">
        <v>446</v>
      </c>
      <c r="G61" s="33" t="s">
        <v>115</v>
      </c>
      <c r="H61" s="41" t="s">
        <v>94</v>
      </c>
      <c r="I61" s="41" t="s">
        <v>94</v>
      </c>
      <c r="J61" s="34"/>
      <c r="K61" s="13" t="str">
        <f>"210,0"</f>
        <v>210,0</v>
      </c>
      <c r="L61" s="13" t="str">
        <f>"124,0050"</f>
        <v>124,0050</v>
      </c>
      <c r="M61" s="11" t="s">
        <v>320</v>
      </c>
    </row>
    <row r="62" spans="1:13">
      <c r="A62" s="39" t="s">
        <v>156</v>
      </c>
      <c r="B62" s="17" t="s">
        <v>280</v>
      </c>
      <c r="C62" s="17" t="s">
        <v>409</v>
      </c>
      <c r="D62" s="17" t="s">
        <v>247</v>
      </c>
      <c r="E62" s="18" t="s">
        <v>456</v>
      </c>
      <c r="F62" s="17" t="s">
        <v>447</v>
      </c>
      <c r="G62" s="38" t="s">
        <v>21</v>
      </c>
      <c r="H62" s="40" t="s">
        <v>22</v>
      </c>
      <c r="I62" s="40" t="s">
        <v>22</v>
      </c>
      <c r="J62" s="39"/>
      <c r="K62" s="19" t="str">
        <f>"150,0"</f>
        <v>150,0</v>
      </c>
      <c r="L62" s="19" t="str">
        <f>"101,0989"</f>
        <v>101,0989</v>
      </c>
      <c r="M62" s="17" t="s">
        <v>401</v>
      </c>
    </row>
    <row r="64" spans="1:13" ht="18">
      <c r="B64" s="21" t="s">
        <v>137</v>
      </c>
      <c r="C64" s="21"/>
      <c r="E64" s="6"/>
      <c r="G64" s="6"/>
      <c r="K64" s="28"/>
      <c r="M64" s="7"/>
    </row>
    <row r="65" spans="2:13" ht="16">
      <c r="B65" s="22" t="s">
        <v>138</v>
      </c>
      <c r="C65" s="22"/>
      <c r="E65" s="6"/>
      <c r="G65" s="6"/>
      <c r="K65" s="28"/>
      <c r="M65" s="7"/>
    </row>
    <row r="66" spans="2:13" ht="14">
      <c r="B66" s="23"/>
      <c r="C66" s="24" t="s">
        <v>139</v>
      </c>
      <c r="E66" s="6"/>
      <c r="G66" s="6"/>
      <c r="K66" s="28"/>
      <c r="M66" s="7"/>
    </row>
    <row r="67" spans="2:13" ht="14">
      <c r="B67" s="25" t="s">
        <v>140</v>
      </c>
      <c r="C67" s="25" t="s">
        <v>141</v>
      </c>
      <c r="D67" s="25" t="s">
        <v>142</v>
      </c>
      <c r="E67" s="26" t="s">
        <v>248</v>
      </c>
      <c r="F67" s="25" t="s">
        <v>144</v>
      </c>
      <c r="G67" s="6"/>
      <c r="K67" s="28"/>
      <c r="M67" s="7"/>
    </row>
    <row r="68" spans="2:13">
      <c r="B68" s="6" t="s">
        <v>193</v>
      </c>
      <c r="C68" s="6" t="s">
        <v>139</v>
      </c>
      <c r="D68" s="28" t="s">
        <v>249</v>
      </c>
      <c r="E68" s="29">
        <v>75</v>
      </c>
      <c r="F68" s="27">
        <v>89.497500658035307</v>
      </c>
      <c r="G68" s="6"/>
      <c r="K68" s="28"/>
      <c r="M68" s="7"/>
    </row>
    <row r="69" spans="2:13">
      <c r="B69" s="6" t="s">
        <v>196</v>
      </c>
      <c r="C69" s="6" t="s">
        <v>139</v>
      </c>
      <c r="D69" s="28" t="s">
        <v>249</v>
      </c>
      <c r="E69" s="29">
        <v>67.5</v>
      </c>
      <c r="F69" s="27">
        <v>81.364499330520601</v>
      </c>
      <c r="G69" s="6"/>
      <c r="K69" s="28"/>
      <c r="M69" s="7"/>
    </row>
    <row r="70" spans="2:13">
      <c r="B70" s="6" t="s">
        <v>204</v>
      </c>
      <c r="C70" s="6" t="s">
        <v>139</v>
      </c>
      <c r="D70" s="28" t="s">
        <v>152</v>
      </c>
      <c r="E70" s="29">
        <v>65</v>
      </c>
      <c r="F70" s="27">
        <v>70.401497483253493</v>
      </c>
      <c r="G70" s="6"/>
      <c r="K70" s="28"/>
      <c r="M70" s="7"/>
    </row>
    <row r="71" spans="2:13">
      <c r="G71" s="6"/>
      <c r="K71" s="28"/>
      <c r="M71" s="7"/>
    </row>
    <row r="72" spans="2:13" ht="16">
      <c r="B72" s="22" t="s">
        <v>148</v>
      </c>
      <c r="C72" s="22"/>
      <c r="G72" s="6"/>
      <c r="K72" s="28"/>
      <c r="M72" s="7"/>
    </row>
    <row r="73" spans="2:13" ht="14">
      <c r="B73" s="23"/>
      <c r="C73" s="24" t="s">
        <v>149</v>
      </c>
      <c r="G73" s="6"/>
      <c r="K73" s="28"/>
      <c r="M73" s="7"/>
    </row>
    <row r="74" spans="2:13" ht="14">
      <c r="B74" s="25" t="s">
        <v>140</v>
      </c>
      <c r="C74" s="25" t="s">
        <v>141</v>
      </c>
      <c r="D74" s="25" t="s">
        <v>142</v>
      </c>
      <c r="E74" s="26" t="s">
        <v>248</v>
      </c>
      <c r="F74" s="25" t="s">
        <v>144</v>
      </c>
      <c r="G74" s="6"/>
      <c r="K74" s="28"/>
      <c r="M74" s="7"/>
    </row>
    <row r="75" spans="2:13">
      <c r="B75" s="6" t="s">
        <v>210</v>
      </c>
      <c r="C75" s="6" t="s">
        <v>149</v>
      </c>
      <c r="D75" s="28" t="s">
        <v>250</v>
      </c>
      <c r="E75" s="29">
        <v>92.5</v>
      </c>
      <c r="F75" s="27">
        <v>92.074501067400007</v>
      </c>
      <c r="G75" s="6"/>
      <c r="K75" s="28"/>
      <c r="M75" s="7"/>
    </row>
    <row r="76" spans="2:13">
      <c r="B76" s="6" t="s">
        <v>217</v>
      </c>
      <c r="C76" s="6" t="s">
        <v>149</v>
      </c>
      <c r="D76" s="28" t="s">
        <v>146</v>
      </c>
      <c r="E76" s="29">
        <v>100</v>
      </c>
      <c r="F76" s="27">
        <v>75.190001726150498</v>
      </c>
      <c r="G76" s="6"/>
      <c r="K76" s="28"/>
      <c r="M76" s="7"/>
    </row>
    <row r="77" spans="2:13">
      <c r="B77" s="6" t="s">
        <v>223</v>
      </c>
      <c r="C77" s="6" t="s">
        <v>149</v>
      </c>
      <c r="D77" s="28" t="s">
        <v>145</v>
      </c>
      <c r="E77" s="29">
        <v>100</v>
      </c>
      <c r="F77" s="27">
        <v>70.670002698898301</v>
      </c>
      <c r="G77" s="6"/>
      <c r="K77" s="28"/>
      <c r="M77" s="7"/>
    </row>
    <row r="78" spans="2:13">
      <c r="G78" s="6"/>
      <c r="K78" s="28"/>
      <c r="M78" s="7"/>
    </row>
    <row r="79" spans="2:13" ht="14">
      <c r="B79" s="23"/>
      <c r="C79" s="24" t="s">
        <v>139</v>
      </c>
      <c r="G79" s="6"/>
      <c r="K79" s="28"/>
      <c r="M79" s="7"/>
    </row>
    <row r="80" spans="2:13" ht="14">
      <c r="B80" s="25" t="s">
        <v>140</v>
      </c>
      <c r="C80" s="25" t="s">
        <v>141</v>
      </c>
      <c r="D80" s="25" t="s">
        <v>142</v>
      </c>
      <c r="E80" s="26" t="s">
        <v>248</v>
      </c>
      <c r="F80" s="25" t="s">
        <v>144</v>
      </c>
      <c r="G80" s="6"/>
      <c r="K80" s="28"/>
      <c r="M80" s="7"/>
    </row>
    <row r="81" spans="2:13">
      <c r="B81" s="6" t="s">
        <v>243</v>
      </c>
      <c r="C81" s="6" t="s">
        <v>139</v>
      </c>
      <c r="D81" s="28" t="s">
        <v>153</v>
      </c>
      <c r="E81" s="29">
        <v>210</v>
      </c>
      <c r="F81" s="27">
        <v>124.004999399185</v>
      </c>
      <c r="G81" s="6"/>
      <c r="K81" s="28"/>
      <c r="M81" s="7"/>
    </row>
    <row r="82" spans="2:13">
      <c r="B82" s="6" t="s">
        <v>239</v>
      </c>
      <c r="C82" s="6" t="s">
        <v>139</v>
      </c>
      <c r="D82" s="28" t="s">
        <v>151</v>
      </c>
      <c r="E82" s="29">
        <v>185</v>
      </c>
      <c r="F82" s="27">
        <v>116.272497177124</v>
      </c>
      <c r="G82" s="6"/>
      <c r="K82" s="28"/>
      <c r="M82" s="7"/>
    </row>
    <row r="83" spans="2:13">
      <c r="B83" s="6" t="s">
        <v>235</v>
      </c>
      <c r="C83" s="6" t="s">
        <v>139</v>
      </c>
      <c r="D83" s="28" t="s">
        <v>155</v>
      </c>
      <c r="E83" s="29">
        <v>175</v>
      </c>
      <c r="F83" s="27">
        <v>116.235001385212</v>
      </c>
      <c r="G83" s="6"/>
      <c r="K83" s="28"/>
      <c r="M83" s="7"/>
    </row>
    <row r="84" spans="2:13">
      <c r="G84" s="6"/>
      <c r="K84" s="28"/>
      <c r="M84" s="7"/>
    </row>
    <row r="85" spans="2:13" ht="14">
      <c r="B85" s="23"/>
      <c r="C85" s="24" t="s">
        <v>154</v>
      </c>
      <c r="G85" s="6"/>
      <c r="K85" s="28"/>
      <c r="M85" s="7"/>
    </row>
    <row r="86" spans="2:13" ht="14">
      <c r="B86" s="25" t="s">
        <v>140</v>
      </c>
      <c r="C86" s="25" t="s">
        <v>141</v>
      </c>
      <c r="D86" s="25" t="s">
        <v>142</v>
      </c>
      <c r="E86" s="26" t="s">
        <v>248</v>
      </c>
      <c r="F86" s="25" t="s">
        <v>144</v>
      </c>
      <c r="G86" s="6"/>
      <c r="K86" s="28"/>
      <c r="M86" s="7"/>
    </row>
    <row r="87" spans="2:13">
      <c r="B87" s="6" t="s">
        <v>235</v>
      </c>
      <c r="C87" s="6" t="s">
        <v>154</v>
      </c>
      <c r="D87" s="28" t="s">
        <v>155</v>
      </c>
      <c r="E87" s="29">
        <v>175</v>
      </c>
      <c r="F87" s="27">
        <v>116.816176392138</v>
      </c>
      <c r="G87" s="6"/>
      <c r="K87" s="28"/>
      <c r="M87" s="7"/>
    </row>
    <row r="88" spans="2:13">
      <c r="B88" s="6" t="s">
        <v>246</v>
      </c>
      <c r="C88" s="6" t="s">
        <v>154</v>
      </c>
      <c r="D88" s="28" t="s">
        <v>153</v>
      </c>
      <c r="E88" s="29">
        <v>150</v>
      </c>
      <c r="F88" s="27">
        <v>101.098915886879</v>
      </c>
      <c r="G88" s="6"/>
      <c r="K88" s="28"/>
      <c r="M88" s="7"/>
    </row>
    <row r="89" spans="2:13">
      <c r="B89" s="6" t="s">
        <v>233</v>
      </c>
      <c r="C89" s="6" t="s">
        <v>154</v>
      </c>
      <c r="D89" s="28" t="s">
        <v>145</v>
      </c>
      <c r="E89" s="29">
        <v>82.5</v>
      </c>
      <c r="F89" s="27">
        <v>84.152721181511893</v>
      </c>
      <c r="G89" s="6"/>
      <c r="K89" s="28"/>
      <c r="M89" s="7"/>
    </row>
    <row r="90" spans="2:13">
      <c r="E90" s="6"/>
      <c r="F90" s="20"/>
      <c r="G90" s="6"/>
      <c r="K90" s="28"/>
      <c r="M90" s="7"/>
    </row>
    <row r="91" spans="2:13">
      <c r="K91" s="28"/>
      <c r="M91" s="7"/>
    </row>
    <row r="92" spans="2:13">
      <c r="K92" s="28"/>
      <c r="M92" s="7"/>
    </row>
    <row r="93" spans="2:13">
      <c r="K93" s="28"/>
      <c r="M93" s="7"/>
    </row>
    <row r="94" spans="2:13">
      <c r="K94" s="28"/>
      <c r="M94" s="7"/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60:J60"/>
    <mergeCell ref="B3:B4"/>
    <mergeCell ref="A30:J30"/>
    <mergeCell ref="A35:J35"/>
    <mergeCell ref="A38:J38"/>
    <mergeCell ref="A43:J43"/>
    <mergeCell ref="A52:J52"/>
    <mergeCell ref="A56:J56"/>
    <mergeCell ref="A8:J8"/>
    <mergeCell ref="A13:J13"/>
    <mergeCell ref="A16:J16"/>
    <mergeCell ref="A20:J20"/>
    <mergeCell ref="A23:J23"/>
    <mergeCell ref="A26:J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topLeftCell="A24" zoomScaleNormal="100" workbookViewId="0">
      <selection activeCell="I61" sqref="I61"/>
    </sheetView>
  </sheetViews>
  <sheetFormatPr baseColWidth="10" defaultColWidth="9.1640625" defaultRowHeight="13"/>
  <cols>
    <col min="1" max="1" width="7.33203125" style="6" bestFit="1" customWidth="1"/>
    <col min="2" max="2" width="20.5" style="6" bestFit="1" customWidth="1"/>
    <col min="3" max="3" width="27.5" style="6" bestFit="1" customWidth="1"/>
    <col min="4" max="4" width="20.83203125" style="6" bestFit="1" customWidth="1"/>
    <col min="5" max="5" width="10.1640625" style="20" bestFit="1" customWidth="1"/>
    <col min="6" max="6" width="31.1640625" style="6" bestFit="1" customWidth="1"/>
    <col min="7" max="10" width="5.6640625" style="28" bestFit="1" customWidth="1"/>
    <col min="11" max="11" width="10.5" style="7" bestFit="1" customWidth="1"/>
    <col min="12" max="12" width="8.6640625" style="7" bestFit="1" customWidth="1"/>
    <col min="13" max="13" width="17.33203125" style="6" customWidth="1"/>
    <col min="14" max="16384" width="9.1640625" style="3"/>
  </cols>
  <sheetData>
    <row r="1" spans="1:13" s="2" customFormat="1" ht="29" customHeight="1">
      <c r="A1" s="58" t="s">
        <v>443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7" t="s">
        <v>450</v>
      </c>
      <c r="B3" s="73" t="s">
        <v>0</v>
      </c>
      <c r="C3" s="69" t="s">
        <v>451</v>
      </c>
      <c r="D3" s="69" t="s">
        <v>6</v>
      </c>
      <c r="E3" s="54" t="s">
        <v>452</v>
      </c>
      <c r="F3" s="66" t="s">
        <v>5</v>
      </c>
      <c r="G3" s="66" t="s">
        <v>9</v>
      </c>
      <c r="H3" s="66"/>
      <c r="I3" s="66"/>
      <c r="J3" s="66"/>
      <c r="K3" s="54" t="s">
        <v>251</v>
      </c>
      <c r="L3" s="54" t="s">
        <v>3</v>
      </c>
      <c r="M3" s="71" t="s">
        <v>2</v>
      </c>
    </row>
    <row r="4" spans="1:13" s="1" customFormat="1" ht="21" customHeight="1" thickBot="1">
      <c r="A4" s="68"/>
      <c r="B4" s="74"/>
      <c r="C4" s="70"/>
      <c r="D4" s="70"/>
      <c r="E4" s="55"/>
      <c r="F4" s="70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72"/>
    </row>
    <row r="5" spans="1:13" ht="16">
      <c r="A5" s="52" t="s">
        <v>56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4" t="s">
        <v>156</v>
      </c>
      <c r="B6" s="11" t="s">
        <v>311</v>
      </c>
      <c r="C6" s="11" t="s">
        <v>236</v>
      </c>
      <c r="D6" s="11" t="s">
        <v>282</v>
      </c>
      <c r="E6" s="12" t="s">
        <v>453</v>
      </c>
      <c r="F6" s="11" t="s">
        <v>446</v>
      </c>
      <c r="G6" s="33" t="s">
        <v>75</v>
      </c>
      <c r="H6" s="33" t="s">
        <v>20</v>
      </c>
      <c r="I6" s="41" t="s">
        <v>21</v>
      </c>
      <c r="J6" s="34"/>
      <c r="K6" s="13" t="str">
        <f>"140,0"</f>
        <v>140,0</v>
      </c>
      <c r="L6" s="13" t="str">
        <f>"156,4920"</f>
        <v>156,4920</v>
      </c>
      <c r="M6" s="11" t="s">
        <v>397</v>
      </c>
    </row>
    <row r="7" spans="1:13">
      <c r="A7" s="39" t="s">
        <v>159</v>
      </c>
      <c r="B7" s="17" t="s">
        <v>256</v>
      </c>
      <c r="C7" s="17" t="s">
        <v>201</v>
      </c>
      <c r="D7" s="17" t="s">
        <v>202</v>
      </c>
      <c r="E7" s="18" t="s">
        <v>453</v>
      </c>
      <c r="F7" s="17" t="s">
        <v>447</v>
      </c>
      <c r="G7" s="38" t="s">
        <v>31</v>
      </c>
      <c r="H7" s="38" t="s">
        <v>48</v>
      </c>
      <c r="I7" s="38" t="s">
        <v>49</v>
      </c>
      <c r="J7" s="39"/>
      <c r="K7" s="19" t="str">
        <f>"100,0"</f>
        <v>100,0</v>
      </c>
      <c r="L7" s="19" t="str">
        <f>"113,8600"</f>
        <v>113,8600</v>
      </c>
      <c r="M7" s="17" t="s">
        <v>398</v>
      </c>
    </row>
    <row r="9" spans="1:13" ht="16">
      <c r="A9" s="50" t="s">
        <v>10</v>
      </c>
      <c r="B9" s="50"/>
      <c r="C9" s="50"/>
      <c r="D9" s="50"/>
      <c r="E9" s="51"/>
      <c r="F9" s="50"/>
      <c r="G9" s="50"/>
      <c r="H9" s="50"/>
      <c r="I9" s="50"/>
      <c r="J9" s="50"/>
    </row>
    <row r="10" spans="1:13">
      <c r="A10" s="31" t="s">
        <v>156</v>
      </c>
      <c r="B10" s="8" t="s">
        <v>157</v>
      </c>
      <c r="C10" s="8" t="s">
        <v>12</v>
      </c>
      <c r="D10" s="8" t="s">
        <v>13</v>
      </c>
      <c r="E10" s="9" t="s">
        <v>453</v>
      </c>
      <c r="F10" s="8" t="s">
        <v>446</v>
      </c>
      <c r="G10" s="30" t="s">
        <v>20</v>
      </c>
      <c r="H10" s="30" t="s">
        <v>21</v>
      </c>
      <c r="I10" s="30" t="s">
        <v>22</v>
      </c>
      <c r="J10" s="31"/>
      <c r="K10" s="10" t="str">
        <f>"160,0"</f>
        <v>160,0</v>
      </c>
      <c r="L10" s="10" t="str">
        <f>"162,4480"</f>
        <v>162,4480</v>
      </c>
      <c r="M10" s="8" t="s">
        <v>399</v>
      </c>
    </row>
    <row r="12" spans="1:13" ht="16">
      <c r="A12" s="50" t="s">
        <v>23</v>
      </c>
      <c r="B12" s="50"/>
      <c r="C12" s="50"/>
      <c r="D12" s="50"/>
      <c r="E12" s="51"/>
      <c r="F12" s="50"/>
      <c r="G12" s="50"/>
      <c r="H12" s="50"/>
      <c r="I12" s="50"/>
      <c r="J12" s="50"/>
    </row>
    <row r="13" spans="1:13">
      <c r="A13" s="34" t="s">
        <v>156</v>
      </c>
      <c r="B13" s="11" t="s">
        <v>158</v>
      </c>
      <c r="C13" s="11" t="s">
        <v>25</v>
      </c>
      <c r="D13" s="11" t="s">
        <v>26</v>
      </c>
      <c r="E13" s="12" t="s">
        <v>453</v>
      </c>
      <c r="F13" s="11" t="s">
        <v>446</v>
      </c>
      <c r="G13" s="33" t="s">
        <v>33</v>
      </c>
      <c r="H13" s="33" t="s">
        <v>34</v>
      </c>
      <c r="I13" s="33" t="s">
        <v>35</v>
      </c>
      <c r="J13" s="34"/>
      <c r="K13" s="13" t="str">
        <f>"190,0"</f>
        <v>190,0</v>
      </c>
      <c r="L13" s="13" t="str">
        <f>"172,1020"</f>
        <v>172,1020</v>
      </c>
      <c r="M13" s="11" t="s">
        <v>400</v>
      </c>
    </row>
    <row r="14" spans="1:13">
      <c r="A14" s="39" t="s">
        <v>159</v>
      </c>
      <c r="B14" s="17" t="s">
        <v>162</v>
      </c>
      <c r="C14" s="17" t="s">
        <v>43</v>
      </c>
      <c r="D14" s="17" t="s">
        <v>44</v>
      </c>
      <c r="E14" s="18" t="s">
        <v>453</v>
      </c>
      <c r="F14" s="17" t="s">
        <v>447</v>
      </c>
      <c r="G14" s="38" t="s">
        <v>48</v>
      </c>
      <c r="H14" s="40" t="s">
        <v>49</v>
      </c>
      <c r="I14" s="38" t="s">
        <v>14</v>
      </c>
      <c r="J14" s="39"/>
      <c r="K14" s="19" t="str">
        <f>"105,0"</f>
        <v>105,0</v>
      </c>
      <c r="L14" s="19" t="str">
        <f>"95,6760"</f>
        <v>95,6760</v>
      </c>
      <c r="M14" s="17" t="s">
        <v>401</v>
      </c>
    </row>
    <row r="16" spans="1:13" ht="16">
      <c r="A16" s="50" t="s">
        <v>188</v>
      </c>
      <c r="B16" s="50"/>
      <c r="C16" s="50"/>
      <c r="D16" s="50"/>
      <c r="E16" s="51"/>
      <c r="F16" s="50"/>
      <c r="G16" s="50"/>
      <c r="H16" s="50"/>
      <c r="I16" s="50"/>
      <c r="J16" s="50"/>
    </row>
    <row r="17" spans="1:13">
      <c r="A17" s="31" t="s">
        <v>156</v>
      </c>
      <c r="B17" s="8" t="s">
        <v>312</v>
      </c>
      <c r="C17" s="8" t="s">
        <v>385</v>
      </c>
      <c r="D17" s="8" t="s">
        <v>283</v>
      </c>
      <c r="E17" s="9" t="s">
        <v>454</v>
      </c>
      <c r="F17" s="8" t="s">
        <v>447</v>
      </c>
      <c r="G17" s="30" t="s">
        <v>30</v>
      </c>
      <c r="H17" s="30" t="s">
        <v>31</v>
      </c>
      <c r="I17" s="30" t="s">
        <v>73</v>
      </c>
      <c r="J17" s="31"/>
      <c r="K17" s="10" t="str">
        <f>"92,5"</f>
        <v>92,5</v>
      </c>
      <c r="L17" s="10" t="str">
        <f>"111,7308"</f>
        <v>111,7308</v>
      </c>
      <c r="M17" s="8" t="s">
        <v>398</v>
      </c>
    </row>
    <row r="19" spans="1:13" ht="16">
      <c r="A19" s="50" t="s">
        <v>192</v>
      </c>
      <c r="B19" s="50"/>
      <c r="C19" s="50"/>
      <c r="D19" s="50"/>
      <c r="E19" s="51"/>
      <c r="F19" s="50"/>
      <c r="G19" s="50"/>
      <c r="H19" s="50"/>
      <c r="I19" s="50"/>
      <c r="J19" s="50"/>
    </row>
    <row r="20" spans="1:13">
      <c r="A20" s="31" t="s">
        <v>156</v>
      </c>
      <c r="B20" s="8" t="s">
        <v>313</v>
      </c>
      <c r="C20" s="8" t="s">
        <v>386</v>
      </c>
      <c r="D20" s="8" t="s">
        <v>285</v>
      </c>
      <c r="E20" s="9" t="s">
        <v>454</v>
      </c>
      <c r="F20" s="8" t="s">
        <v>447</v>
      </c>
      <c r="G20" s="30" t="s">
        <v>59</v>
      </c>
      <c r="H20" s="32" t="s">
        <v>60</v>
      </c>
      <c r="I20" s="32" t="s">
        <v>60</v>
      </c>
      <c r="J20" s="31"/>
      <c r="K20" s="10" t="str">
        <f>"125,0"</f>
        <v>125,0</v>
      </c>
      <c r="L20" s="10" t="str">
        <f>"115,2125"</f>
        <v>115,2125</v>
      </c>
      <c r="M20" s="8" t="s">
        <v>398</v>
      </c>
    </row>
    <row r="22" spans="1:13" ht="16">
      <c r="A22" s="50" t="s">
        <v>56</v>
      </c>
      <c r="B22" s="50"/>
      <c r="C22" s="50"/>
      <c r="D22" s="50"/>
      <c r="E22" s="51"/>
      <c r="F22" s="50"/>
      <c r="G22" s="50"/>
      <c r="H22" s="50"/>
      <c r="I22" s="50"/>
      <c r="J22" s="50"/>
    </row>
    <row r="23" spans="1:13">
      <c r="A23" s="31" t="s">
        <v>156</v>
      </c>
      <c r="B23" s="8" t="s">
        <v>314</v>
      </c>
      <c r="C23" s="8" t="s">
        <v>387</v>
      </c>
      <c r="D23" s="8" t="s">
        <v>62</v>
      </c>
      <c r="E23" s="9" t="s">
        <v>454</v>
      </c>
      <c r="F23" s="8" t="s">
        <v>446</v>
      </c>
      <c r="G23" s="30" t="s">
        <v>32</v>
      </c>
      <c r="H23" s="30" t="s">
        <v>110</v>
      </c>
      <c r="I23" s="32" t="s">
        <v>14</v>
      </c>
      <c r="J23" s="31"/>
      <c r="K23" s="10" t="str">
        <f>"97,5"</f>
        <v>97,5</v>
      </c>
      <c r="L23" s="10" t="str">
        <f>"83,1578"</f>
        <v>83,1578</v>
      </c>
      <c r="M23" s="8" t="s">
        <v>402</v>
      </c>
    </row>
    <row r="25" spans="1:13" ht="16">
      <c r="A25" s="50" t="s">
        <v>66</v>
      </c>
      <c r="B25" s="50"/>
      <c r="C25" s="50"/>
      <c r="D25" s="50"/>
      <c r="E25" s="51"/>
      <c r="F25" s="50"/>
      <c r="G25" s="50"/>
      <c r="H25" s="50"/>
      <c r="I25" s="50"/>
      <c r="J25" s="50"/>
    </row>
    <row r="26" spans="1:13">
      <c r="A26" s="34" t="s">
        <v>156</v>
      </c>
      <c r="B26" s="11" t="s">
        <v>315</v>
      </c>
      <c r="C26" s="11" t="s">
        <v>389</v>
      </c>
      <c r="D26" s="11" t="s">
        <v>287</v>
      </c>
      <c r="E26" s="12" t="s">
        <v>454</v>
      </c>
      <c r="F26" s="11" t="s">
        <v>447</v>
      </c>
      <c r="G26" s="33" t="s">
        <v>21</v>
      </c>
      <c r="H26" s="33" t="s">
        <v>22</v>
      </c>
      <c r="I26" s="33" t="s">
        <v>288</v>
      </c>
      <c r="J26" s="34"/>
      <c r="K26" s="13" t="str">
        <f>"172,5"</f>
        <v>172,5</v>
      </c>
      <c r="L26" s="13" t="str">
        <f>"137,5342"</f>
        <v>137,5342</v>
      </c>
      <c r="M26" s="11" t="s">
        <v>401</v>
      </c>
    </row>
    <row r="27" spans="1:13">
      <c r="A27" s="37" t="s">
        <v>159</v>
      </c>
      <c r="B27" s="14" t="s">
        <v>316</v>
      </c>
      <c r="C27" s="14" t="s">
        <v>390</v>
      </c>
      <c r="D27" s="14" t="s">
        <v>289</v>
      </c>
      <c r="E27" s="15" t="s">
        <v>454</v>
      </c>
      <c r="F27" s="14" t="s">
        <v>446</v>
      </c>
      <c r="G27" s="35" t="s">
        <v>30</v>
      </c>
      <c r="H27" s="35" t="s">
        <v>80</v>
      </c>
      <c r="I27" s="35" t="s">
        <v>32</v>
      </c>
      <c r="J27" s="37"/>
      <c r="K27" s="16" t="str">
        <f>"90,0"</f>
        <v>90,0</v>
      </c>
      <c r="L27" s="16" t="str">
        <f>"69,8940"</f>
        <v>69,8940</v>
      </c>
      <c r="M27" s="14" t="s">
        <v>402</v>
      </c>
    </row>
    <row r="28" spans="1:13">
      <c r="A28" s="39" t="s">
        <v>156</v>
      </c>
      <c r="B28" s="17" t="s">
        <v>172</v>
      </c>
      <c r="C28" s="17" t="s">
        <v>76</v>
      </c>
      <c r="D28" s="17" t="s">
        <v>77</v>
      </c>
      <c r="E28" s="18" t="s">
        <v>453</v>
      </c>
      <c r="F28" s="17" t="s">
        <v>446</v>
      </c>
      <c r="G28" s="38" t="s">
        <v>28</v>
      </c>
      <c r="H28" s="38" t="s">
        <v>61</v>
      </c>
      <c r="I28" s="40" t="s">
        <v>33</v>
      </c>
      <c r="J28" s="39"/>
      <c r="K28" s="19" t="str">
        <f>"170,0"</f>
        <v>170,0</v>
      </c>
      <c r="L28" s="19" t="str">
        <f>"138,0740"</f>
        <v>138,0740</v>
      </c>
      <c r="M28" s="17" t="s">
        <v>403</v>
      </c>
    </row>
    <row r="30" spans="1:13" ht="16">
      <c r="A30" s="50" t="s">
        <v>10</v>
      </c>
      <c r="B30" s="50"/>
      <c r="C30" s="50"/>
      <c r="D30" s="50"/>
      <c r="E30" s="51"/>
      <c r="F30" s="50"/>
      <c r="G30" s="50"/>
      <c r="H30" s="50"/>
      <c r="I30" s="50"/>
      <c r="J30" s="50"/>
    </row>
    <row r="31" spans="1:13">
      <c r="A31" s="34" t="s">
        <v>156</v>
      </c>
      <c r="B31" s="11" t="s">
        <v>173</v>
      </c>
      <c r="C31" s="11" t="s">
        <v>391</v>
      </c>
      <c r="D31" s="11" t="s">
        <v>79</v>
      </c>
      <c r="E31" s="12" t="s">
        <v>454</v>
      </c>
      <c r="F31" s="11" t="s">
        <v>446</v>
      </c>
      <c r="G31" s="33" t="s">
        <v>22</v>
      </c>
      <c r="H31" s="33" t="s">
        <v>33</v>
      </c>
      <c r="I31" s="33" t="s">
        <v>34</v>
      </c>
      <c r="J31" s="34"/>
      <c r="K31" s="13" t="str">
        <f>"185,0"</f>
        <v>185,0</v>
      </c>
      <c r="L31" s="13" t="str">
        <f>"132,8115"</f>
        <v>132,8115</v>
      </c>
      <c r="M31" s="11" t="s">
        <v>404</v>
      </c>
    </row>
    <row r="32" spans="1:13">
      <c r="A32" s="39" t="s">
        <v>159</v>
      </c>
      <c r="B32" s="17" t="s">
        <v>267</v>
      </c>
      <c r="C32" s="17" t="s">
        <v>375</v>
      </c>
      <c r="D32" s="17" t="s">
        <v>218</v>
      </c>
      <c r="E32" s="18" t="s">
        <v>454</v>
      </c>
      <c r="F32" s="17" t="s">
        <v>446</v>
      </c>
      <c r="G32" s="38" t="s">
        <v>63</v>
      </c>
      <c r="H32" s="38" t="s">
        <v>75</v>
      </c>
      <c r="I32" s="38" t="s">
        <v>21</v>
      </c>
      <c r="J32" s="39"/>
      <c r="K32" s="19" t="str">
        <f>"150,0"</f>
        <v>150,0</v>
      </c>
      <c r="L32" s="19" t="str">
        <f>"112,7850"</f>
        <v>112,7850</v>
      </c>
      <c r="M32" s="17"/>
    </row>
    <row r="34" spans="1:13" ht="16">
      <c r="A34" s="50" t="s">
        <v>23</v>
      </c>
      <c r="B34" s="50"/>
      <c r="C34" s="50"/>
      <c r="D34" s="50"/>
      <c r="E34" s="51"/>
      <c r="F34" s="50"/>
      <c r="G34" s="50"/>
      <c r="H34" s="50"/>
      <c r="I34" s="50"/>
      <c r="J34" s="50"/>
    </row>
    <row r="35" spans="1:13">
      <c r="A35" s="34" t="s">
        <v>156</v>
      </c>
      <c r="B35" s="11" t="s">
        <v>317</v>
      </c>
      <c r="C35" s="11" t="s">
        <v>392</v>
      </c>
      <c r="D35" s="11" t="s">
        <v>44</v>
      </c>
      <c r="E35" s="12" t="s">
        <v>454</v>
      </c>
      <c r="F35" s="11" t="s">
        <v>447</v>
      </c>
      <c r="G35" s="33" t="s">
        <v>75</v>
      </c>
      <c r="H35" s="33" t="s">
        <v>20</v>
      </c>
      <c r="I35" s="33" t="s">
        <v>27</v>
      </c>
      <c r="J35" s="34"/>
      <c r="K35" s="13" t="str">
        <f>"145,0"</f>
        <v>145,0</v>
      </c>
      <c r="L35" s="13" t="str">
        <f>"98,5275"</f>
        <v>98,5275</v>
      </c>
      <c r="M35" s="11" t="s">
        <v>398</v>
      </c>
    </row>
    <row r="36" spans="1:13">
      <c r="A36" s="37" t="s">
        <v>159</v>
      </c>
      <c r="B36" s="14" t="s">
        <v>318</v>
      </c>
      <c r="C36" s="14" t="s">
        <v>393</v>
      </c>
      <c r="D36" s="14" t="s">
        <v>234</v>
      </c>
      <c r="E36" s="15" t="s">
        <v>454</v>
      </c>
      <c r="F36" s="14" t="s">
        <v>446</v>
      </c>
      <c r="G36" s="35" t="s">
        <v>16</v>
      </c>
      <c r="H36" s="35" t="s">
        <v>42</v>
      </c>
      <c r="I36" s="35" t="s">
        <v>75</v>
      </c>
      <c r="J36" s="37"/>
      <c r="K36" s="16" t="str">
        <f>"130,0"</f>
        <v>130,0</v>
      </c>
      <c r="L36" s="16" t="str">
        <f>"90,2070"</f>
        <v>90,2070</v>
      </c>
      <c r="M36" s="14" t="s">
        <v>405</v>
      </c>
    </row>
    <row r="37" spans="1:13">
      <c r="A37" s="39" t="s">
        <v>156</v>
      </c>
      <c r="B37" s="17" t="s">
        <v>319</v>
      </c>
      <c r="C37" s="17" t="s">
        <v>290</v>
      </c>
      <c r="D37" s="17" t="s">
        <v>291</v>
      </c>
      <c r="E37" s="18" t="s">
        <v>455</v>
      </c>
      <c r="F37" s="17" t="s">
        <v>446</v>
      </c>
      <c r="G37" s="38" t="s">
        <v>87</v>
      </c>
      <c r="H37" s="38" t="s">
        <v>92</v>
      </c>
      <c r="I37" s="40" t="s">
        <v>292</v>
      </c>
      <c r="J37" s="39"/>
      <c r="K37" s="19" t="str">
        <f>"195,0"</f>
        <v>195,0</v>
      </c>
      <c r="L37" s="19" t="str">
        <f>"131,5080"</f>
        <v>131,5080</v>
      </c>
      <c r="M37" s="17" t="s">
        <v>406</v>
      </c>
    </row>
    <row r="39" spans="1:13" ht="16">
      <c r="A39" s="50" t="s">
        <v>97</v>
      </c>
      <c r="B39" s="50"/>
      <c r="C39" s="50"/>
      <c r="D39" s="50"/>
      <c r="E39" s="51"/>
      <c r="F39" s="50"/>
      <c r="G39" s="50"/>
      <c r="H39" s="50"/>
      <c r="I39" s="50"/>
      <c r="J39" s="50"/>
    </row>
    <row r="40" spans="1:13">
      <c r="A40" s="34" t="s">
        <v>156</v>
      </c>
      <c r="B40" s="11" t="s">
        <v>320</v>
      </c>
      <c r="C40" s="11" t="s">
        <v>293</v>
      </c>
      <c r="D40" s="11" t="s">
        <v>294</v>
      </c>
      <c r="E40" s="12" t="s">
        <v>453</v>
      </c>
      <c r="F40" s="11" t="s">
        <v>447</v>
      </c>
      <c r="G40" s="33" t="s">
        <v>96</v>
      </c>
      <c r="H40" s="33" t="s">
        <v>133</v>
      </c>
      <c r="I40" s="34"/>
      <c r="J40" s="34"/>
      <c r="K40" s="13" t="str">
        <f>"250,0"</f>
        <v>250,0</v>
      </c>
      <c r="L40" s="13" t="str">
        <f>"159,7750"</f>
        <v>159,7750</v>
      </c>
      <c r="M40" s="11"/>
    </row>
    <row r="41" spans="1:13">
      <c r="A41" s="37" t="s">
        <v>159</v>
      </c>
      <c r="B41" s="14" t="s">
        <v>321</v>
      </c>
      <c r="C41" s="14" t="s">
        <v>295</v>
      </c>
      <c r="D41" s="14" t="s">
        <v>296</v>
      </c>
      <c r="E41" s="15" t="s">
        <v>453</v>
      </c>
      <c r="F41" s="14" t="s">
        <v>446</v>
      </c>
      <c r="G41" s="35" t="s">
        <v>396</v>
      </c>
      <c r="H41" s="36" t="s">
        <v>133</v>
      </c>
      <c r="I41" s="36" t="s">
        <v>133</v>
      </c>
      <c r="J41" s="37"/>
      <c r="K41" s="16" t="str">
        <f>"242,5"</f>
        <v>242,5</v>
      </c>
      <c r="L41" s="16" t="str">
        <f>"157,8917"</f>
        <v>157,8917</v>
      </c>
      <c r="M41" s="14" t="s">
        <v>406</v>
      </c>
    </row>
    <row r="42" spans="1:13">
      <c r="A42" s="39" t="s">
        <v>156</v>
      </c>
      <c r="B42" s="17" t="s">
        <v>320</v>
      </c>
      <c r="C42" s="17" t="s">
        <v>394</v>
      </c>
      <c r="D42" s="17" t="s">
        <v>294</v>
      </c>
      <c r="E42" s="18" t="s">
        <v>456</v>
      </c>
      <c r="F42" s="17" t="s">
        <v>447</v>
      </c>
      <c r="G42" s="38" t="s">
        <v>96</v>
      </c>
      <c r="H42" s="38" t="s">
        <v>133</v>
      </c>
      <c r="I42" s="39"/>
      <c r="J42" s="39"/>
      <c r="K42" s="19" t="str">
        <f>"250,0"</f>
        <v>250,0</v>
      </c>
      <c r="L42" s="19" t="str">
        <f>"160,5739"</f>
        <v>160,5739</v>
      </c>
      <c r="M42" s="17"/>
    </row>
    <row r="44" spans="1:13" ht="16">
      <c r="A44" s="50" t="s">
        <v>111</v>
      </c>
      <c r="B44" s="50"/>
      <c r="C44" s="50"/>
      <c r="D44" s="50"/>
      <c r="E44" s="51"/>
      <c r="F44" s="50"/>
      <c r="G44" s="50"/>
      <c r="H44" s="50"/>
      <c r="I44" s="50"/>
      <c r="J44" s="50"/>
    </row>
    <row r="45" spans="1:13">
      <c r="A45" s="34" t="s">
        <v>156</v>
      </c>
      <c r="B45" s="11" t="s">
        <v>322</v>
      </c>
      <c r="C45" s="11" t="s">
        <v>297</v>
      </c>
      <c r="D45" s="11" t="s">
        <v>298</v>
      </c>
      <c r="E45" s="12" t="s">
        <v>455</v>
      </c>
      <c r="F45" s="11" t="s">
        <v>447</v>
      </c>
      <c r="G45" s="33" t="s">
        <v>94</v>
      </c>
      <c r="H45" s="41" t="s">
        <v>102</v>
      </c>
      <c r="I45" s="33" t="s">
        <v>102</v>
      </c>
      <c r="J45" s="34"/>
      <c r="K45" s="13" t="str">
        <f>"235,0"</f>
        <v>235,0</v>
      </c>
      <c r="L45" s="13" t="str">
        <f>"146,5930"</f>
        <v>146,5930</v>
      </c>
      <c r="M45" s="11" t="s">
        <v>320</v>
      </c>
    </row>
    <row r="46" spans="1:13">
      <c r="A46" s="37" t="s">
        <v>156</v>
      </c>
      <c r="B46" s="14" t="s">
        <v>183</v>
      </c>
      <c r="C46" s="14" t="s">
        <v>118</v>
      </c>
      <c r="D46" s="14" t="s">
        <v>119</v>
      </c>
      <c r="E46" s="15" t="s">
        <v>453</v>
      </c>
      <c r="F46" s="14" t="s">
        <v>447</v>
      </c>
      <c r="G46" s="35" t="s">
        <v>120</v>
      </c>
      <c r="H46" s="35" t="s">
        <v>121</v>
      </c>
      <c r="I46" s="36" t="s">
        <v>122</v>
      </c>
      <c r="J46" s="37"/>
      <c r="K46" s="16" t="str">
        <f>"285,0"</f>
        <v>285,0</v>
      </c>
      <c r="L46" s="16" t="str">
        <f>"174,5910"</f>
        <v>174,5910</v>
      </c>
      <c r="M46" s="14" t="s">
        <v>398</v>
      </c>
    </row>
    <row r="47" spans="1:13">
      <c r="A47" s="39" t="s">
        <v>159</v>
      </c>
      <c r="B47" s="17" t="s">
        <v>322</v>
      </c>
      <c r="C47" s="17" t="s">
        <v>299</v>
      </c>
      <c r="D47" s="17" t="s">
        <v>298</v>
      </c>
      <c r="E47" s="18" t="s">
        <v>453</v>
      </c>
      <c r="F47" s="17" t="s">
        <v>447</v>
      </c>
      <c r="G47" s="38" t="s">
        <v>94</v>
      </c>
      <c r="H47" s="40" t="s">
        <v>102</v>
      </c>
      <c r="I47" s="38" t="s">
        <v>102</v>
      </c>
      <c r="J47" s="39"/>
      <c r="K47" s="19" t="str">
        <f>"235,0"</f>
        <v>235,0</v>
      </c>
      <c r="L47" s="19" t="str">
        <f>"146,5930"</f>
        <v>146,5930</v>
      </c>
      <c r="M47" s="17" t="s">
        <v>320</v>
      </c>
    </row>
    <row r="49" spans="1:13" ht="16">
      <c r="A49" s="50" t="s">
        <v>127</v>
      </c>
      <c r="B49" s="50"/>
      <c r="C49" s="50"/>
      <c r="D49" s="50"/>
      <c r="E49" s="51"/>
      <c r="F49" s="50"/>
      <c r="G49" s="50"/>
      <c r="H49" s="50"/>
      <c r="I49" s="50"/>
      <c r="J49" s="50"/>
    </row>
    <row r="50" spans="1:13">
      <c r="A50" s="34" t="s">
        <v>156</v>
      </c>
      <c r="B50" s="11" t="s">
        <v>323</v>
      </c>
      <c r="C50" s="11" t="s">
        <v>395</v>
      </c>
      <c r="D50" s="11" t="s">
        <v>300</v>
      </c>
      <c r="E50" s="12" t="s">
        <v>454</v>
      </c>
      <c r="F50" s="11" t="s">
        <v>446</v>
      </c>
      <c r="G50" s="33" t="s">
        <v>22</v>
      </c>
      <c r="H50" s="41" t="s">
        <v>61</v>
      </c>
      <c r="I50" s="33" t="s">
        <v>61</v>
      </c>
      <c r="J50" s="34"/>
      <c r="K50" s="13" t="str">
        <f>"170,0"</f>
        <v>170,0</v>
      </c>
      <c r="L50" s="13" t="str">
        <f>"102,1530"</f>
        <v>102,1530</v>
      </c>
      <c r="M50" s="11" t="s">
        <v>402</v>
      </c>
    </row>
    <row r="51" spans="1:13">
      <c r="A51" s="37" t="s">
        <v>156</v>
      </c>
      <c r="B51" s="14" t="s">
        <v>324</v>
      </c>
      <c r="C51" s="14" t="s">
        <v>302</v>
      </c>
      <c r="D51" s="14" t="s">
        <v>303</v>
      </c>
      <c r="E51" s="15" t="s">
        <v>453</v>
      </c>
      <c r="F51" s="14" t="s">
        <v>446</v>
      </c>
      <c r="G51" s="35" t="s">
        <v>135</v>
      </c>
      <c r="H51" s="35" t="s">
        <v>440</v>
      </c>
      <c r="I51" s="35" t="s">
        <v>122</v>
      </c>
      <c r="J51" s="36" t="s">
        <v>304</v>
      </c>
      <c r="K51" s="16" t="str">
        <f>"295,0"</f>
        <v>295,0</v>
      </c>
      <c r="L51" s="16" t="str">
        <f>"175,2005"</f>
        <v>175,2005</v>
      </c>
      <c r="M51" s="14" t="s">
        <v>406</v>
      </c>
    </row>
    <row r="52" spans="1:13">
      <c r="A52" s="37" t="s">
        <v>159</v>
      </c>
      <c r="B52" s="14" t="s">
        <v>325</v>
      </c>
      <c r="C52" s="14" t="s">
        <v>306</v>
      </c>
      <c r="D52" s="14" t="s">
        <v>307</v>
      </c>
      <c r="E52" s="15" t="s">
        <v>453</v>
      </c>
      <c r="F52" s="14" t="s">
        <v>446</v>
      </c>
      <c r="G52" s="35" t="s">
        <v>120</v>
      </c>
      <c r="H52" s="35" t="s">
        <v>308</v>
      </c>
      <c r="I52" s="36" t="s">
        <v>309</v>
      </c>
      <c r="J52" s="37"/>
      <c r="K52" s="16" t="str">
        <f>"290,0"</f>
        <v>290,0</v>
      </c>
      <c r="L52" s="16" t="str">
        <f>"173,7100"</f>
        <v>173,7100</v>
      </c>
      <c r="M52" s="14" t="s">
        <v>407</v>
      </c>
    </row>
    <row r="53" spans="1:13">
      <c r="A53" s="37" t="s">
        <v>161</v>
      </c>
      <c r="B53" s="14" t="s">
        <v>187</v>
      </c>
      <c r="C53" s="14" t="s">
        <v>131</v>
      </c>
      <c r="D53" s="14" t="s">
        <v>132</v>
      </c>
      <c r="E53" s="15" t="s">
        <v>453</v>
      </c>
      <c r="F53" s="14" t="s">
        <v>446</v>
      </c>
      <c r="G53" s="35" t="s">
        <v>135</v>
      </c>
      <c r="H53" s="35" t="s">
        <v>136</v>
      </c>
      <c r="I53" s="36" t="s">
        <v>122</v>
      </c>
      <c r="J53" s="37"/>
      <c r="K53" s="16" t="str">
        <f>"280,0"</f>
        <v>280,0</v>
      </c>
      <c r="L53" s="16" t="str">
        <f>"164,8360"</f>
        <v>164,8360</v>
      </c>
      <c r="M53" s="14" t="s">
        <v>408</v>
      </c>
    </row>
    <row r="54" spans="1:13">
      <c r="A54" s="39" t="s">
        <v>326</v>
      </c>
      <c r="B54" s="17" t="s">
        <v>327</v>
      </c>
      <c r="C54" s="17" t="s">
        <v>310</v>
      </c>
      <c r="D54" s="17" t="s">
        <v>53</v>
      </c>
      <c r="E54" s="18" t="s">
        <v>453</v>
      </c>
      <c r="F54" s="17" t="s">
        <v>447</v>
      </c>
      <c r="G54" s="38" t="s">
        <v>115</v>
      </c>
      <c r="H54" s="40" t="s">
        <v>94</v>
      </c>
      <c r="I54" s="38" t="s">
        <v>94</v>
      </c>
      <c r="J54" s="39"/>
      <c r="K54" s="19" t="str">
        <f>"220,0"</f>
        <v>220,0</v>
      </c>
      <c r="L54" s="19" t="str">
        <f>"130,5260"</f>
        <v>130,5260</v>
      </c>
      <c r="M54" s="17" t="s">
        <v>401</v>
      </c>
    </row>
    <row r="56" spans="1:13" ht="18">
      <c r="B56" s="21" t="s">
        <v>137</v>
      </c>
      <c r="C56" s="21"/>
      <c r="E56" s="6"/>
      <c r="G56" s="6"/>
      <c r="K56" s="28"/>
      <c r="M56" s="7"/>
    </row>
    <row r="57" spans="1:13" ht="16">
      <c r="B57" s="22" t="s">
        <v>138</v>
      </c>
      <c r="C57" s="22"/>
      <c r="E57" s="6"/>
      <c r="G57" s="6"/>
      <c r="K57" s="28"/>
      <c r="M57" s="7"/>
    </row>
    <row r="58" spans="1:13" ht="14">
      <c r="B58" s="23"/>
      <c r="C58" s="24" t="s">
        <v>139</v>
      </c>
      <c r="E58" s="6"/>
      <c r="G58" s="6"/>
      <c r="K58" s="28"/>
      <c r="M58" s="7"/>
    </row>
    <row r="59" spans="1:13" ht="14">
      <c r="B59" s="25" t="s">
        <v>140</v>
      </c>
      <c r="C59" s="25" t="s">
        <v>141</v>
      </c>
      <c r="D59" s="25" t="s">
        <v>142</v>
      </c>
      <c r="E59" s="26" t="s">
        <v>248</v>
      </c>
      <c r="F59" s="25" t="s">
        <v>144</v>
      </c>
      <c r="G59" s="6"/>
      <c r="K59" s="28"/>
      <c r="M59" s="7"/>
    </row>
    <row r="60" spans="1:13">
      <c r="B60" s="6" t="s">
        <v>24</v>
      </c>
      <c r="C60" s="6" t="s">
        <v>139</v>
      </c>
      <c r="D60" s="28" t="s">
        <v>145</v>
      </c>
      <c r="E60" s="29">
        <v>190</v>
      </c>
      <c r="F60" s="27">
        <v>172.10199713706999</v>
      </c>
      <c r="G60" s="6"/>
      <c r="K60" s="28"/>
      <c r="M60" s="7"/>
    </row>
    <row r="61" spans="1:13">
      <c r="B61" s="6" t="s">
        <v>11</v>
      </c>
      <c r="C61" s="6" t="s">
        <v>139</v>
      </c>
      <c r="D61" s="28" t="s">
        <v>146</v>
      </c>
      <c r="E61" s="29">
        <v>160</v>
      </c>
      <c r="F61" s="27">
        <v>162.44800567626999</v>
      </c>
      <c r="G61" s="6"/>
      <c r="K61" s="28"/>
      <c r="M61" s="7"/>
    </row>
    <row r="62" spans="1:13">
      <c r="B62" s="6" t="s">
        <v>281</v>
      </c>
      <c r="C62" s="6" t="s">
        <v>139</v>
      </c>
      <c r="D62" s="28" t="s">
        <v>150</v>
      </c>
      <c r="E62" s="29">
        <v>140</v>
      </c>
      <c r="F62" s="27">
        <v>156.49199962616001</v>
      </c>
      <c r="G62" s="6"/>
      <c r="K62" s="28"/>
      <c r="M62" s="7"/>
    </row>
    <row r="63" spans="1:13">
      <c r="G63" s="6"/>
      <c r="K63" s="28"/>
      <c r="M63" s="7"/>
    </row>
    <row r="64" spans="1:13" ht="16">
      <c r="B64" s="22" t="s">
        <v>148</v>
      </c>
      <c r="C64" s="22"/>
      <c r="G64" s="6"/>
      <c r="K64" s="28"/>
      <c r="M64" s="7"/>
    </row>
    <row r="65" spans="2:13" ht="14">
      <c r="B65" s="23"/>
      <c r="C65" s="24" t="s">
        <v>149</v>
      </c>
      <c r="G65" s="6"/>
      <c r="K65" s="28"/>
      <c r="M65" s="7"/>
    </row>
    <row r="66" spans="2:13" ht="14">
      <c r="B66" s="25" t="s">
        <v>140</v>
      </c>
      <c r="C66" s="25" t="s">
        <v>141</v>
      </c>
      <c r="D66" s="25" t="s">
        <v>142</v>
      </c>
      <c r="E66" s="26" t="s">
        <v>248</v>
      </c>
      <c r="F66" s="25" t="s">
        <v>144</v>
      </c>
      <c r="G66" s="6"/>
      <c r="K66" s="28"/>
      <c r="M66" s="7"/>
    </row>
    <row r="67" spans="2:13">
      <c r="B67" s="6" t="s">
        <v>286</v>
      </c>
      <c r="C67" s="6" t="s">
        <v>149</v>
      </c>
      <c r="D67" s="28" t="s">
        <v>152</v>
      </c>
      <c r="E67" s="29">
        <v>172.5</v>
      </c>
      <c r="F67" s="27">
        <v>137.534246742725</v>
      </c>
      <c r="G67" s="6"/>
      <c r="K67" s="28"/>
      <c r="M67" s="7"/>
    </row>
    <row r="68" spans="2:13">
      <c r="B68" s="6" t="s">
        <v>78</v>
      </c>
      <c r="C68" s="6" t="s">
        <v>149</v>
      </c>
      <c r="D68" s="28" t="s">
        <v>146</v>
      </c>
      <c r="E68" s="29">
        <v>185</v>
      </c>
      <c r="F68" s="27">
        <v>132.81149595975899</v>
      </c>
      <c r="G68" s="6"/>
      <c r="K68" s="28"/>
      <c r="M68" s="7"/>
    </row>
    <row r="69" spans="2:13">
      <c r="B69" s="6" t="s">
        <v>284</v>
      </c>
      <c r="C69" s="6" t="s">
        <v>149</v>
      </c>
      <c r="D69" s="28" t="s">
        <v>249</v>
      </c>
      <c r="E69" s="29">
        <v>125</v>
      </c>
      <c r="F69" s="27">
        <v>115.21250009536701</v>
      </c>
      <c r="G69" s="6"/>
      <c r="K69" s="28"/>
      <c r="M69" s="7"/>
    </row>
    <row r="70" spans="2:13">
      <c r="G70" s="6"/>
      <c r="K70" s="28"/>
      <c r="M70" s="7"/>
    </row>
    <row r="71" spans="2:13" ht="14">
      <c r="B71" s="23"/>
      <c r="C71" s="24" t="s">
        <v>139</v>
      </c>
      <c r="G71" s="6"/>
      <c r="K71" s="28"/>
      <c r="M71" s="7"/>
    </row>
    <row r="72" spans="2:13" ht="14">
      <c r="B72" s="25" t="s">
        <v>140</v>
      </c>
      <c r="C72" s="25" t="s">
        <v>141</v>
      </c>
      <c r="D72" s="25" t="s">
        <v>142</v>
      </c>
      <c r="E72" s="26" t="s">
        <v>248</v>
      </c>
      <c r="F72" s="25" t="s">
        <v>144</v>
      </c>
      <c r="G72" s="6"/>
      <c r="K72" s="28"/>
      <c r="M72" s="7"/>
    </row>
    <row r="73" spans="2:13">
      <c r="B73" s="6" t="s">
        <v>301</v>
      </c>
      <c r="C73" s="6" t="s">
        <v>139</v>
      </c>
      <c r="D73" s="28" t="s">
        <v>153</v>
      </c>
      <c r="E73" s="29">
        <v>295</v>
      </c>
      <c r="F73" s="27">
        <v>175.200507342815</v>
      </c>
      <c r="G73" s="6"/>
      <c r="K73" s="28"/>
      <c r="M73" s="7"/>
    </row>
    <row r="74" spans="2:13">
      <c r="B74" s="6" t="s">
        <v>117</v>
      </c>
      <c r="C74" s="6" t="s">
        <v>139</v>
      </c>
      <c r="D74" s="28" t="s">
        <v>151</v>
      </c>
      <c r="E74" s="29">
        <v>285</v>
      </c>
      <c r="F74" s="27">
        <v>174.591008126736</v>
      </c>
      <c r="G74" s="6"/>
      <c r="K74" s="28"/>
      <c r="M74" s="7"/>
    </row>
    <row r="75" spans="2:13">
      <c r="B75" s="6" t="s">
        <v>305</v>
      </c>
      <c r="C75" s="6" t="s">
        <v>139</v>
      </c>
      <c r="D75" s="28" t="s">
        <v>153</v>
      </c>
      <c r="E75" s="29">
        <v>290</v>
      </c>
      <c r="F75" s="27">
        <v>173.70999336242701</v>
      </c>
      <c r="G75" s="6"/>
      <c r="K75" s="28"/>
      <c r="M75" s="7"/>
    </row>
    <row r="76" spans="2:13">
      <c r="E76" s="6"/>
      <c r="F76" s="20"/>
      <c r="G76" s="6"/>
      <c r="K76" s="28"/>
      <c r="M76" s="7"/>
    </row>
    <row r="77" spans="2:13">
      <c r="E77" s="6"/>
      <c r="F77" s="20"/>
      <c r="G77" s="6"/>
      <c r="K77" s="28"/>
      <c r="M77" s="7"/>
    </row>
    <row r="78" spans="2:13">
      <c r="K78" s="28"/>
      <c r="M78" s="7"/>
    </row>
    <row r="79" spans="2:13">
      <c r="K79" s="28"/>
      <c r="M79" s="7"/>
    </row>
    <row r="80" spans="2:13">
      <c r="K80" s="28"/>
      <c r="M80" s="7"/>
    </row>
    <row r="81" spans="11:13">
      <c r="K81" s="28"/>
      <c r="M81" s="7"/>
    </row>
    <row r="82" spans="11:13">
      <c r="K82" s="28"/>
      <c r="M82" s="7"/>
    </row>
    <row r="83" spans="11:13">
      <c r="K83" s="28"/>
      <c r="M83" s="7"/>
    </row>
    <row r="84" spans="11:13">
      <c r="K84" s="28"/>
      <c r="M84" s="7"/>
    </row>
    <row r="85" spans="11:13">
      <c r="K85" s="28"/>
      <c r="M85" s="7"/>
    </row>
  </sheetData>
  <mergeCells count="23">
    <mergeCell ref="A1:M2"/>
    <mergeCell ref="A3:A4"/>
    <mergeCell ref="C3:C4"/>
    <mergeCell ref="D3:D4"/>
    <mergeCell ref="E3:E4"/>
    <mergeCell ref="F3:F4"/>
    <mergeCell ref="G3:J3"/>
    <mergeCell ref="A22:J22"/>
    <mergeCell ref="A25:J25"/>
    <mergeCell ref="K3:K4"/>
    <mergeCell ref="L3:L4"/>
    <mergeCell ref="M3:M4"/>
    <mergeCell ref="A5:J5"/>
    <mergeCell ref="B3:B4"/>
    <mergeCell ref="A9:J9"/>
    <mergeCell ref="A12:J12"/>
    <mergeCell ref="A16:J16"/>
    <mergeCell ref="A19:J19"/>
    <mergeCell ref="A30:J30"/>
    <mergeCell ref="A34:J34"/>
    <mergeCell ref="A39:J39"/>
    <mergeCell ref="A44:J44"/>
    <mergeCell ref="A49:J4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tabSelected="1" zoomScaleNormal="100" workbookViewId="0">
      <selection activeCell="E39" sqref="E39"/>
    </sheetView>
  </sheetViews>
  <sheetFormatPr baseColWidth="10" defaultColWidth="8.83203125" defaultRowHeight="13"/>
  <cols>
    <col min="2" max="2" width="24.1640625" customWidth="1"/>
    <col min="3" max="3" width="27.5" customWidth="1"/>
    <col min="4" max="4" width="21.5" customWidth="1"/>
    <col min="5" max="5" width="13.33203125" customWidth="1"/>
    <col min="6" max="6" width="31.1640625" bestFit="1" customWidth="1"/>
    <col min="7" max="9" width="4.6640625" bestFit="1" customWidth="1"/>
    <col min="10" max="10" width="4.33203125" bestFit="1" customWidth="1"/>
    <col min="11" max="11" width="10.5" style="49" bestFit="1" customWidth="1"/>
    <col min="12" max="12" width="7.6640625" bestFit="1" customWidth="1"/>
    <col min="13" max="13" width="19.5" customWidth="1"/>
  </cols>
  <sheetData>
    <row r="1" spans="1:13" ht="29" customHeight="1">
      <c r="A1" s="58" t="s">
        <v>444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ht="63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2" customHeight="1">
      <c r="A3" s="67" t="s">
        <v>450</v>
      </c>
      <c r="B3" s="73" t="s">
        <v>0</v>
      </c>
      <c r="C3" s="69" t="s">
        <v>451</v>
      </c>
      <c r="D3" s="69" t="s">
        <v>6</v>
      </c>
      <c r="E3" s="54" t="s">
        <v>452</v>
      </c>
      <c r="F3" s="66" t="s">
        <v>5</v>
      </c>
      <c r="G3" s="66" t="s">
        <v>445</v>
      </c>
      <c r="H3" s="66"/>
      <c r="I3" s="66"/>
      <c r="J3" s="66"/>
      <c r="K3" s="56" t="s">
        <v>251</v>
      </c>
      <c r="L3" s="54" t="s">
        <v>3</v>
      </c>
      <c r="M3" s="71" t="s">
        <v>2</v>
      </c>
    </row>
    <row r="4" spans="1:13" ht="21" customHeight="1" thickBot="1">
      <c r="A4" s="68"/>
      <c r="B4" s="74"/>
      <c r="C4" s="70"/>
      <c r="D4" s="70"/>
      <c r="E4" s="55"/>
      <c r="F4" s="70"/>
      <c r="G4" s="5">
        <v>1</v>
      </c>
      <c r="H4" s="5">
        <v>2</v>
      </c>
      <c r="I4" s="5">
        <v>3</v>
      </c>
      <c r="J4" s="5" t="s">
        <v>4</v>
      </c>
      <c r="K4" s="57"/>
      <c r="L4" s="55"/>
      <c r="M4" s="72"/>
    </row>
    <row r="5" spans="1:13" ht="16">
      <c r="A5" s="52" t="s">
        <v>188</v>
      </c>
      <c r="B5" s="52"/>
      <c r="C5" s="53"/>
      <c r="D5" s="53"/>
      <c r="E5" s="53"/>
      <c r="F5" s="53"/>
      <c r="G5" s="53"/>
      <c r="H5" s="53"/>
      <c r="I5" s="53"/>
      <c r="J5" s="53"/>
      <c r="K5" s="29"/>
      <c r="L5" s="7"/>
      <c r="M5" s="6"/>
    </row>
    <row r="6" spans="1:13">
      <c r="A6" s="31" t="s">
        <v>156</v>
      </c>
      <c r="B6" s="8" t="s">
        <v>368</v>
      </c>
      <c r="C6" s="8" t="s">
        <v>370</v>
      </c>
      <c r="D6" s="8" t="s">
        <v>367</v>
      </c>
      <c r="E6" s="9" t="s">
        <v>454</v>
      </c>
      <c r="F6" s="8" t="s">
        <v>446</v>
      </c>
      <c r="G6" s="30" t="s">
        <v>378</v>
      </c>
      <c r="H6" s="30" t="s">
        <v>363</v>
      </c>
      <c r="I6" s="32" t="s">
        <v>366</v>
      </c>
      <c r="J6" s="31"/>
      <c r="K6" s="45" t="str">
        <f>"27,5"</f>
        <v>27,5</v>
      </c>
      <c r="L6" s="10" t="str">
        <f>"27,5220"</f>
        <v>27,5220</v>
      </c>
      <c r="M6" s="8" t="s">
        <v>380</v>
      </c>
    </row>
    <row r="7" spans="1:13">
      <c r="A7" s="6"/>
      <c r="B7" s="6"/>
      <c r="C7" s="6"/>
      <c r="D7" s="6"/>
      <c r="E7" s="20"/>
      <c r="F7" s="6"/>
      <c r="G7" s="28"/>
      <c r="H7" s="28"/>
      <c r="I7" s="28"/>
      <c r="J7" s="28"/>
      <c r="K7" s="29"/>
      <c r="L7" s="7"/>
      <c r="M7" s="6"/>
    </row>
    <row r="8" spans="1:13" ht="16">
      <c r="A8" s="50" t="s">
        <v>192</v>
      </c>
      <c r="B8" s="50"/>
      <c r="C8" s="50"/>
      <c r="D8" s="50"/>
      <c r="E8" s="51"/>
      <c r="F8" s="50"/>
      <c r="G8" s="50"/>
      <c r="H8" s="50"/>
      <c r="I8" s="50"/>
      <c r="J8" s="50"/>
      <c r="K8" s="29"/>
      <c r="L8" s="7"/>
      <c r="M8" s="6"/>
    </row>
    <row r="9" spans="1:13">
      <c r="A9" s="31" t="s">
        <v>156</v>
      </c>
      <c r="B9" s="8" t="s">
        <v>365</v>
      </c>
      <c r="C9" s="8" t="s">
        <v>371</v>
      </c>
      <c r="D9" s="8" t="s">
        <v>364</v>
      </c>
      <c r="E9" s="9" t="s">
        <v>454</v>
      </c>
      <c r="F9" s="8" t="s">
        <v>446</v>
      </c>
      <c r="G9" s="32" t="s">
        <v>363</v>
      </c>
      <c r="H9" s="30" t="s">
        <v>363</v>
      </c>
      <c r="I9" s="30" t="s">
        <v>362</v>
      </c>
      <c r="J9" s="31"/>
      <c r="K9" s="45" t="str">
        <f>"32,5"</f>
        <v>32,5</v>
      </c>
      <c r="L9" s="10" t="str">
        <f>"30,1438"</f>
        <v>30,1438</v>
      </c>
      <c r="M9" s="8"/>
    </row>
    <row r="10" spans="1:13">
      <c r="A10" s="6"/>
      <c r="B10" s="6"/>
      <c r="C10" s="6"/>
      <c r="D10" s="6"/>
      <c r="E10" s="20"/>
      <c r="F10" s="6"/>
      <c r="G10" s="28"/>
      <c r="H10" s="28"/>
      <c r="I10" s="28"/>
      <c r="J10" s="28"/>
      <c r="K10" s="29"/>
      <c r="L10" s="7"/>
      <c r="M10" s="6"/>
    </row>
    <row r="11" spans="1:13" ht="16">
      <c r="A11" s="50" t="s">
        <v>56</v>
      </c>
      <c r="B11" s="50"/>
      <c r="C11" s="50"/>
      <c r="D11" s="50"/>
      <c r="E11" s="51"/>
      <c r="F11" s="50"/>
      <c r="G11" s="50"/>
      <c r="H11" s="50"/>
      <c r="I11" s="50"/>
      <c r="J11" s="50"/>
      <c r="K11" s="29"/>
      <c r="L11" s="7"/>
      <c r="M11" s="6"/>
    </row>
    <row r="12" spans="1:13">
      <c r="A12" s="34" t="s">
        <v>156</v>
      </c>
      <c r="B12" s="11" t="s">
        <v>361</v>
      </c>
      <c r="C12" s="11" t="s">
        <v>372</v>
      </c>
      <c r="D12" s="11" t="s">
        <v>360</v>
      </c>
      <c r="E12" s="12" t="s">
        <v>454</v>
      </c>
      <c r="F12" s="11" t="s">
        <v>446</v>
      </c>
      <c r="G12" s="33" t="s">
        <v>39</v>
      </c>
      <c r="H12" s="33" t="s">
        <v>47</v>
      </c>
      <c r="I12" s="41" t="s">
        <v>41</v>
      </c>
      <c r="J12" s="34"/>
      <c r="K12" s="46" t="str">
        <f>"45,0"</f>
        <v>45,0</v>
      </c>
      <c r="L12" s="13" t="str">
        <f>"39,3008"</f>
        <v>39,3008</v>
      </c>
      <c r="M12" s="11" t="s">
        <v>352</v>
      </c>
    </row>
    <row r="13" spans="1:13">
      <c r="A13" s="39" t="s">
        <v>156</v>
      </c>
      <c r="B13" s="17" t="s">
        <v>265</v>
      </c>
      <c r="C13" s="17" t="s">
        <v>215</v>
      </c>
      <c r="D13" s="17" t="s">
        <v>58</v>
      </c>
      <c r="E13" s="18" t="s">
        <v>453</v>
      </c>
      <c r="F13" s="17" t="s">
        <v>448</v>
      </c>
      <c r="G13" s="38" t="s">
        <v>19</v>
      </c>
      <c r="H13" s="38" t="s">
        <v>71</v>
      </c>
      <c r="I13" s="40" t="s">
        <v>64</v>
      </c>
      <c r="J13" s="39"/>
      <c r="K13" s="48" t="str">
        <f>"65,0"</f>
        <v>65,0</v>
      </c>
      <c r="L13" s="19" t="str">
        <f>"54,7593"</f>
        <v>54,7593</v>
      </c>
      <c r="M13" s="17"/>
    </row>
    <row r="14" spans="1:13">
      <c r="A14" s="6"/>
      <c r="B14" s="6"/>
      <c r="C14" s="6"/>
      <c r="D14" s="6"/>
      <c r="E14" s="20"/>
      <c r="F14" s="6"/>
      <c r="G14" s="28"/>
      <c r="H14" s="28"/>
      <c r="I14" s="28"/>
      <c r="J14" s="28"/>
      <c r="K14" s="29"/>
      <c r="L14" s="7"/>
      <c r="M14" s="6"/>
    </row>
    <row r="15" spans="1:13" ht="16">
      <c r="A15" s="50" t="s">
        <v>66</v>
      </c>
      <c r="B15" s="50"/>
      <c r="C15" s="50"/>
      <c r="D15" s="50"/>
      <c r="E15" s="51"/>
      <c r="F15" s="50"/>
      <c r="G15" s="50"/>
      <c r="H15" s="50"/>
      <c r="I15" s="50"/>
      <c r="J15" s="50"/>
      <c r="K15" s="29"/>
      <c r="L15" s="7"/>
      <c r="M15" s="6"/>
    </row>
    <row r="16" spans="1:13">
      <c r="A16" s="34" t="s">
        <v>156</v>
      </c>
      <c r="B16" s="11" t="s">
        <v>359</v>
      </c>
      <c r="C16" s="11" t="s">
        <v>373</v>
      </c>
      <c r="D16" s="11" t="s">
        <v>358</v>
      </c>
      <c r="E16" s="12" t="s">
        <v>454</v>
      </c>
      <c r="F16" s="11" t="s">
        <v>447</v>
      </c>
      <c r="G16" s="33" t="s">
        <v>54</v>
      </c>
      <c r="H16" s="41" t="s">
        <v>17</v>
      </c>
      <c r="I16" s="33" t="s">
        <v>17</v>
      </c>
      <c r="J16" s="34"/>
      <c r="K16" s="46" t="str">
        <f>"52,5"</f>
        <v>52,5</v>
      </c>
      <c r="L16" s="13" t="str">
        <f>"39,7451"</f>
        <v>39,7451</v>
      </c>
      <c r="M16" s="11" t="s">
        <v>381</v>
      </c>
    </row>
    <row r="17" spans="1:13">
      <c r="A17" s="39" t="s">
        <v>159</v>
      </c>
      <c r="B17" s="17" t="s">
        <v>357</v>
      </c>
      <c r="C17" s="17" t="s">
        <v>374</v>
      </c>
      <c r="D17" s="17" t="s">
        <v>356</v>
      </c>
      <c r="E17" s="18" t="s">
        <v>454</v>
      </c>
      <c r="F17" s="17" t="s">
        <v>446</v>
      </c>
      <c r="G17" s="40" t="s">
        <v>46</v>
      </c>
      <c r="H17" s="38" t="s">
        <v>39</v>
      </c>
      <c r="I17" s="38" t="s">
        <v>47</v>
      </c>
      <c r="J17" s="39"/>
      <c r="K17" s="48" t="str">
        <f>"45,0"</f>
        <v>45,0</v>
      </c>
      <c r="L17" s="19" t="str">
        <f>"34,2900"</f>
        <v>34,2900</v>
      </c>
      <c r="M17" s="17"/>
    </row>
    <row r="18" spans="1:13">
      <c r="A18" s="6"/>
      <c r="B18" s="6"/>
      <c r="C18" s="6"/>
      <c r="D18" s="6"/>
      <c r="E18" s="20"/>
      <c r="F18" s="6"/>
      <c r="G18" s="28"/>
      <c r="H18" s="28"/>
      <c r="I18" s="28"/>
      <c r="J18" s="28"/>
      <c r="K18" s="29"/>
      <c r="L18" s="7"/>
      <c r="M18" s="6"/>
    </row>
    <row r="19" spans="1:13" ht="16">
      <c r="A19" s="50" t="s">
        <v>10</v>
      </c>
      <c r="B19" s="50"/>
      <c r="C19" s="50"/>
      <c r="D19" s="50"/>
      <c r="E19" s="51"/>
      <c r="F19" s="50"/>
      <c r="G19" s="50"/>
      <c r="H19" s="50"/>
      <c r="I19" s="50"/>
      <c r="J19" s="50"/>
      <c r="K19" s="29"/>
      <c r="L19" s="7"/>
      <c r="M19" s="6"/>
    </row>
    <row r="20" spans="1:13">
      <c r="A20" s="34" t="s">
        <v>156</v>
      </c>
      <c r="B20" s="11" t="s">
        <v>267</v>
      </c>
      <c r="C20" s="11" t="s">
        <v>375</v>
      </c>
      <c r="D20" s="11" t="s">
        <v>218</v>
      </c>
      <c r="E20" s="12" t="s">
        <v>454</v>
      </c>
      <c r="F20" s="11" t="s">
        <v>446</v>
      </c>
      <c r="G20" s="33" t="s">
        <v>55</v>
      </c>
      <c r="H20" s="41" t="s">
        <v>18</v>
      </c>
      <c r="I20" s="33" t="s">
        <v>18</v>
      </c>
      <c r="J20" s="34"/>
      <c r="K20" s="46" t="str">
        <f>"57,5"</f>
        <v>57,5</v>
      </c>
      <c r="L20" s="13" t="str">
        <f>"41,9060"</f>
        <v>41,9060</v>
      </c>
      <c r="M20" s="11"/>
    </row>
    <row r="21" spans="1:13">
      <c r="A21" s="39" t="s">
        <v>156</v>
      </c>
      <c r="B21" s="17" t="s">
        <v>355</v>
      </c>
      <c r="C21" s="17" t="s">
        <v>354</v>
      </c>
      <c r="D21" s="17" t="s">
        <v>353</v>
      </c>
      <c r="E21" s="18" t="s">
        <v>453</v>
      </c>
      <c r="F21" s="17" t="s">
        <v>446</v>
      </c>
      <c r="G21" s="40" t="s">
        <v>18</v>
      </c>
      <c r="H21" s="38" t="s">
        <v>18</v>
      </c>
      <c r="I21" s="40" t="s">
        <v>19</v>
      </c>
      <c r="J21" s="39"/>
      <c r="K21" s="48" t="str">
        <f>"57,5"</f>
        <v>57,5</v>
      </c>
      <c r="L21" s="19" t="str">
        <f>"39,7469"</f>
        <v>39,7469</v>
      </c>
      <c r="M21" s="17" t="s">
        <v>382</v>
      </c>
    </row>
    <row r="22" spans="1:13">
      <c r="A22" s="6"/>
      <c r="B22" s="6"/>
      <c r="C22" s="6"/>
      <c r="D22" s="6"/>
      <c r="E22" s="20"/>
      <c r="F22" s="6"/>
      <c r="G22" s="28"/>
      <c r="H22" s="28"/>
      <c r="I22" s="28"/>
      <c r="J22" s="28"/>
      <c r="K22" s="29"/>
      <c r="L22" s="7"/>
      <c r="M22" s="6"/>
    </row>
    <row r="23" spans="1:13" ht="16">
      <c r="A23" s="50" t="s">
        <v>23</v>
      </c>
      <c r="B23" s="50"/>
      <c r="C23" s="50"/>
      <c r="D23" s="50"/>
      <c r="E23" s="51"/>
      <c r="F23" s="50"/>
      <c r="G23" s="50"/>
      <c r="H23" s="50"/>
      <c r="I23" s="50"/>
      <c r="J23" s="50"/>
      <c r="K23" s="29"/>
      <c r="L23" s="7"/>
      <c r="M23" s="6"/>
    </row>
    <row r="24" spans="1:13">
      <c r="A24" s="34" t="s">
        <v>156</v>
      </c>
      <c r="B24" s="11" t="s">
        <v>272</v>
      </c>
      <c r="C24" s="11" t="s">
        <v>226</v>
      </c>
      <c r="D24" s="11" t="s">
        <v>227</v>
      </c>
      <c r="E24" s="12" t="s">
        <v>455</v>
      </c>
      <c r="F24" s="11" t="s">
        <v>448</v>
      </c>
      <c r="G24" s="33" t="s">
        <v>206</v>
      </c>
      <c r="H24" s="33" t="s">
        <v>64</v>
      </c>
      <c r="I24" s="41" t="s">
        <v>70</v>
      </c>
      <c r="J24" s="34"/>
      <c r="K24" s="46" t="str">
        <f>"67,5"</f>
        <v>67,5</v>
      </c>
      <c r="L24" s="42" t="str">
        <f>"44,2564"</f>
        <v>44,2564</v>
      </c>
      <c r="M24" s="11" t="s">
        <v>265</v>
      </c>
    </row>
    <row r="25" spans="1:13">
      <c r="A25" s="37" t="s">
        <v>156</v>
      </c>
      <c r="B25" s="14" t="s">
        <v>272</v>
      </c>
      <c r="C25" s="14" t="s">
        <v>228</v>
      </c>
      <c r="D25" s="14" t="s">
        <v>227</v>
      </c>
      <c r="E25" s="15" t="s">
        <v>453</v>
      </c>
      <c r="F25" s="14" t="s">
        <v>448</v>
      </c>
      <c r="G25" s="35" t="s">
        <v>206</v>
      </c>
      <c r="H25" s="35" t="s">
        <v>64</v>
      </c>
      <c r="I25" s="36" t="s">
        <v>70</v>
      </c>
      <c r="J25" s="37"/>
      <c r="K25" s="47" t="str">
        <f>"67,5"</f>
        <v>67,5</v>
      </c>
      <c r="L25" s="43" t="str">
        <f>"44,2564"</f>
        <v>44,2564</v>
      </c>
      <c r="M25" s="14" t="s">
        <v>265</v>
      </c>
    </row>
    <row r="26" spans="1:13">
      <c r="A26" s="39" t="s">
        <v>166</v>
      </c>
      <c r="B26" s="17" t="s">
        <v>352</v>
      </c>
      <c r="C26" s="17" t="s">
        <v>351</v>
      </c>
      <c r="D26" s="17" t="s">
        <v>350</v>
      </c>
      <c r="E26" s="18" t="s">
        <v>453</v>
      </c>
      <c r="F26" s="17" t="s">
        <v>446</v>
      </c>
      <c r="G26" s="40" t="s">
        <v>333</v>
      </c>
      <c r="H26" s="40" t="s">
        <v>333</v>
      </c>
      <c r="I26" s="40" t="s">
        <v>333</v>
      </c>
      <c r="J26" s="39"/>
      <c r="K26" s="48">
        <v>0</v>
      </c>
      <c r="L26" s="44" t="str">
        <f>"0,0000"</f>
        <v>0,0000</v>
      </c>
      <c r="M26" s="17"/>
    </row>
    <row r="27" spans="1:13">
      <c r="A27" s="6"/>
      <c r="B27" s="6"/>
      <c r="C27" s="6"/>
      <c r="D27" s="6"/>
      <c r="E27" s="20"/>
      <c r="F27" s="6"/>
      <c r="G27" s="28"/>
      <c r="H27" s="28"/>
      <c r="I27" s="28"/>
      <c r="J27" s="28"/>
      <c r="K27" s="29"/>
      <c r="L27" s="7"/>
      <c r="M27" s="6"/>
    </row>
    <row r="28" spans="1:13" ht="16">
      <c r="A28" s="50" t="s">
        <v>97</v>
      </c>
      <c r="B28" s="50"/>
      <c r="C28" s="50"/>
      <c r="D28" s="50"/>
      <c r="E28" s="51"/>
      <c r="F28" s="50"/>
      <c r="G28" s="50"/>
      <c r="H28" s="50"/>
      <c r="I28" s="50"/>
      <c r="J28" s="50"/>
      <c r="K28" s="29"/>
      <c r="L28" s="7"/>
      <c r="M28" s="6"/>
    </row>
    <row r="29" spans="1:13">
      <c r="A29" s="34" t="s">
        <v>156</v>
      </c>
      <c r="B29" s="11" t="s">
        <v>349</v>
      </c>
      <c r="C29" s="11" t="s">
        <v>376</v>
      </c>
      <c r="D29" s="11" t="s">
        <v>348</v>
      </c>
      <c r="E29" s="12" t="s">
        <v>454</v>
      </c>
      <c r="F29" s="11" t="s">
        <v>446</v>
      </c>
      <c r="G29" s="33" t="s">
        <v>366</v>
      </c>
      <c r="H29" s="33" t="s">
        <v>362</v>
      </c>
      <c r="I29" s="33" t="s">
        <v>203</v>
      </c>
      <c r="J29" s="34"/>
      <c r="K29" s="46" t="str">
        <f>"35,0"</f>
        <v>35,0</v>
      </c>
      <c r="L29" s="13" t="str">
        <f>"21,8190"</f>
        <v>21,8190</v>
      </c>
      <c r="M29" s="11" t="s">
        <v>352</v>
      </c>
    </row>
    <row r="30" spans="1:13">
      <c r="A30" s="37" t="s">
        <v>156</v>
      </c>
      <c r="B30" s="14" t="s">
        <v>347</v>
      </c>
      <c r="C30" s="14" t="s">
        <v>377</v>
      </c>
      <c r="D30" s="14" t="s">
        <v>345</v>
      </c>
      <c r="E30" s="15" t="s">
        <v>455</v>
      </c>
      <c r="F30" s="14" t="s">
        <v>448</v>
      </c>
      <c r="G30" s="35" t="s">
        <v>71</v>
      </c>
      <c r="H30" s="35" t="s">
        <v>70</v>
      </c>
      <c r="I30" s="36" t="s">
        <v>333</v>
      </c>
      <c r="J30" s="37"/>
      <c r="K30" s="47" t="str">
        <f>"70,0"</f>
        <v>70,0</v>
      </c>
      <c r="L30" s="16" t="str">
        <f>"43,2110"</f>
        <v>43,2110</v>
      </c>
      <c r="M30" s="14" t="s">
        <v>265</v>
      </c>
    </row>
    <row r="31" spans="1:13">
      <c r="A31" s="37" t="s">
        <v>156</v>
      </c>
      <c r="B31" s="14" t="s">
        <v>347</v>
      </c>
      <c r="C31" s="14" t="s">
        <v>346</v>
      </c>
      <c r="D31" s="14" t="s">
        <v>345</v>
      </c>
      <c r="E31" s="15" t="s">
        <v>453</v>
      </c>
      <c r="F31" s="14" t="s">
        <v>448</v>
      </c>
      <c r="G31" s="35" t="s">
        <v>71</v>
      </c>
      <c r="H31" s="35" t="s">
        <v>70</v>
      </c>
      <c r="I31" s="36" t="s">
        <v>333</v>
      </c>
      <c r="J31" s="37"/>
      <c r="K31" s="47" t="str">
        <f>"70,0"</f>
        <v>70,0</v>
      </c>
      <c r="L31" s="16" t="str">
        <f>"43,2110"</f>
        <v>43,2110</v>
      </c>
      <c r="M31" s="14" t="s">
        <v>265</v>
      </c>
    </row>
    <row r="32" spans="1:13">
      <c r="A32" s="37" t="s">
        <v>159</v>
      </c>
      <c r="B32" s="14" t="s">
        <v>180</v>
      </c>
      <c r="C32" s="14" t="s">
        <v>103</v>
      </c>
      <c r="D32" s="14" t="s">
        <v>104</v>
      </c>
      <c r="E32" s="15" t="s">
        <v>453</v>
      </c>
      <c r="F32" s="14" t="s">
        <v>447</v>
      </c>
      <c r="G32" s="35" t="s">
        <v>206</v>
      </c>
      <c r="H32" s="35" t="s">
        <v>71</v>
      </c>
      <c r="I32" s="35" t="s">
        <v>64</v>
      </c>
      <c r="J32" s="37"/>
      <c r="K32" s="47" t="str">
        <f>"67,5"</f>
        <v>67,5</v>
      </c>
      <c r="L32" s="16" t="str">
        <f>"41,7994"</f>
        <v>41,7994</v>
      </c>
      <c r="M32" s="14" t="s">
        <v>383</v>
      </c>
    </row>
    <row r="33" spans="1:13">
      <c r="A33" s="39" t="s">
        <v>161</v>
      </c>
      <c r="B33" s="17" t="s">
        <v>344</v>
      </c>
      <c r="C33" s="17" t="s">
        <v>343</v>
      </c>
      <c r="D33" s="17" t="s">
        <v>342</v>
      </c>
      <c r="E33" s="18" t="s">
        <v>453</v>
      </c>
      <c r="F33" s="17" t="s">
        <v>446</v>
      </c>
      <c r="G33" s="38" t="s">
        <v>19</v>
      </c>
      <c r="H33" s="38" t="s">
        <v>71</v>
      </c>
      <c r="I33" s="40" t="s">
        <v>64</v>
      </c>
      <c r="J33" s="39"/>
      <c r="K33" s="48" t="str">
        <f>"65,0"</f>
        <v>65,0</v>
      </c>
      <c r="L33" s="19" t="str">
        <f>"40,0433"</f>
        <v>40,0433</v>
      </c>
      <c r="M33" s="17"/>
    </row>
    <row r="34" spans="1:13">
      <c r="A34" s="6"/>
      <c r="B34" s="6"/>
      <c r="C34" s="6"/>
      <c r="D34" s="6"/>
      <c r="E34" s="20"/>
      <c r="F34" s="6"/>
      <c r="G34" s="28"/>
      <c r="H34" s="28"/>
      <c r="I34" s="28"/>
      <c r="J34" s="28"/>
      <c r="K34" s="29"/>
      <c r="L34" s="7"/>
      <c r="M34" s="6"/>
    </row>
    <row r="35" spans="1:13" ht="16">
      <c r="A35" s="50" t="s">
        <v>111</v>
      </c>
      <c r="B35" s="50"/>
      <c r="C35" s="50"/>
      <c r="D35" s="50"/>
      <c r="E35" s="51"/>
      <c r="F35" s="50"/>
      <c r="G35" s="50"/>
      <c r="H35" s="50"/>
      <c r="I35" s="50"/>
      <c r="J35" s="50"/>
      <c r="K35" s="29"/>
      <c r="L35" s="7"/>
      <c r="M35" s="6"/>
    </row>
    <row r="36" spans="1:13">
      <c r="A36" s="34" t="s">
        <v>166</v>
      </c>
      <c r="B36" s="11" t="s">
        <v>341</v>
      </c>
      <c r="C36" s="11" t="s">
        <v>379</v>
      </c>
      <c r="D36" s="11" t="s">
        <v>340</v>
      </c>
      <c r="E36" s="12" t="s">
        <v>454</v>
      </c>
      <c r="F36" s="11" t="s">
        <v>449</v>
      </c>
      <c r="G36" s="41" t="s">
        <v>19</v>
      </c>
      <c r="H36" s="41" t="s">
        <v>19</v>
      </c>
      <c r="I36" s="41" t="s">
        <v>19</v>
      </c>
      <c r="J36" s="34"/>
      <c r="K36" s="46">
        <v>0</v>
      </c>
      <c r="L36" s="13" t="str">
        <f>"0,0000"</f>
        <v>0,0000</v>
      </c>
      <c r="M36" s="11"/>
    </row>
    <row r="37" spans="1:13">
      <c r="A37" s="37" t="s">
        <v>156</v>
      </c>
      <c r="B37" s="14" t="s">
        <v>339</v>
      </c>
      <c r="C37" s="14" t="s">
        <v>338</v>
      </c>
      <c r="D37" s="14" t="s">
        <v>337</v>
      </c>
      <c r="E37" s="15" t="s">
        <v>453</v>
      </c>
      <c r="F37" s="14" t="s">
        <v>446</v>
      </c>
      <c r="G37" s="35" t="s">
        <v>30</v>
      </c>
      <c r="H37" s="35" t="s">
        <v>38</v>
      </c>
      <c r="I37" s="36" t="s">
        <v>45</v>
      </c>
      <c r="J37" s="37"/>
      <c r="K37" s="47" t="str">
        <f>"77,5"</f>
        <v>77,5</v>
      </c>
      <c r="L37" s="16" t="str">
        <f>"46,1280"</f>
        <v>46,1280</v>
      </c>
      <c r="M37" s="14"/>
    </row>
    <row r="38" spans="1:13">
      <c r="A38" s="39" t="s">
        <v>159</v>
      </c>
      <c r="B38" s="17" t="s">
        <v>336</v>
      </c>
      <c r="C38" s="17" t="s">
        <v>335</v>
      </c>
      <c r="D38" s="17" t="s">
        <v>334</v>
      </c>
      <c r="E38" s="18" t="s">
        <v>453</v>
      </c>
      <c r="F38" s="17" t="s">
        <v>446</v>
      </c>
      <c r="G38" s="38" t="s">
        <v>70</v>
      </c>
      <c r="H38" s="40" t="s">
        <v>333</v>
      </c>
      <c r="I38" s="40" t="s">
        <v>333</v>
      </c>
      <c r="J38" s="39"/>
      <c r="K38" s="48" t="str">
        <f>"70,0"</f>
        <v>70,0</v>
      </c>
      <c r="L38" s="19" t="str">
        <f>"42,0210"</f>
        <v>42,0210</v>
      </c>
      <c r="M38" s="17" t="s">
        <v>384</v>
      </c>
    </row>
    <row r="39" spans="1:13">
      <c r="A39" s="6"/>
      <c r="B39" s="6"/>
      <c r="C39" s="6"/>
      <c r="D39" s="6"/>
      <c r="E39" s="20"/>
      <c r="F39" s="6"/>
      <c r="G39" s="28"/>
      <c r="H39" s="28"/>
      <c r="I39" s="28"/>
      <c r="J39" s="28"/>
      <c r="K39" s="29"/>
      <c r="L39" s="7"/>
      <c r="M39" s="6"/>
    </row>
    <row r="40" spans="1:13" ht="18">
      <c r="A40" s="6"/>
      <c r="B40" s="21" t="s">
        <v>137</v>
      </c>
      <c r="C40" s="21"/>
      <c r="D40" s="6"/>
      <c r="E40" s="6"/>
      <c r="G40" s="6"/>
      <c r="H40" s="28"/>
      <c r="I40" s="28"/>
      <c r="J40" s="28"/>
      <c r="K40" s="29"/>
      <c r="L40" s="7"/>
      <c r="M40" s="7"/>
    </row>
    <row r="41" spans="1:13" ht="16">
      <c r="A41" s="6"/>
      <c r="B41" s="22" t="s">
        <v>148</v>
      </c>
      <c r="C41" s="22"/>
      <c r="D41" s="6"/>
      <c r="E41" s="6"/>
      <c r="G41" s="6"/>
      <c r="H41" s="28"/>
      <c r="I41" s="28"/>
      <c r="J41" s="28"/>
      <c r="K41" s="29"/>
      <c r="L41" s="7"/>
      <c r="M41" s="7"/>
    </row>
    <row r="42" spans="1:13" ht="14">
      <c r="A42" s="6"/>
      <c r="B42" s="23"/>
      <c r="C42" s="24" t="s">
        <v>149</v>
      </c>
      <c r="D42" s="6"/>
      <c r="E42" s="6"/>
      <c r="G42" s="6"/>
      <c r="H42" s="28"/>
      <c r="I42" s="28"/>
      <c r="J42" s="28"/>
      <c r="K42" s="29"/>
      <c r="L42" s="7"/>
      <c r="M42" s="7"/>
    </row>
    <row r="43" spans="1:13" ht="14">
      <c r="A43" s="6"/>
      <c r="B43" s="25" t="s">
        <v>140</v>
      </c>
      <c r="C43" s="25" t="s">
        <v>141</v>
      </c>
      <c r="D43" s="25" t="s">
        <v>142</v>
      </c>
      <c r="E43" s="26" t="s">
        <v>248</v>
      </c>
      <c r="F43" s="25" t="s">
        <v>330</v>
      </c>
      <c r="G43" s="6"/>
      <c r="H43" s="28"/>
      <c r="I43" s="28"/>
      <c r="J43" s="28"/>
      <c r="K43" s="29"/>
      <c r="L43" s="7"/>
      <c r="M43" s="7"/>
    </row>
    <row r="44" spans="1:13">
      <c r="A44" s="6"/>
      <c r="B44" s="6" t="s">
        <v>217</v>
      </c>
      <c r="C44" s="6" t="s">
        <v>369</v>
      </c>
      <c r="D44" s="28" t="s">
        <v>146</v>
      </c>
      <c r="E44" s="29">
        <v>57.5</v>
      </c>
      <c r="F44" s="27">
        <v>41.905999928712802</v>
      </c>
      <c r="G44" s="6"/>
      <c r="H44" s="28"/>
      <c r="I44" s="28"/>
      <c r="J44" s="28"/>
      <c r="K44" s="29"/>
      <c r="L44" s="7"/>
      <c r="M44" s="7"/>
    </row>
    <row r="45" spans="1:13">
      <c r="A45" s="6"/>
      <c r="B45" s="6" t="s">
        <v>332</v>
      </c>
      <c r="C45" s="6" t="s">
        <v>369</v>
      </c>
      <c r="D45" s="28" t="s">
        <v>152</v>
      </c>
      <c r="E45" s="29">
        <v>52.5</v>
      </c>
      <c r="F45" s="27">
        <v>39.7451238334179</v>
      </c>
      <c r="G45" s="6"/>
      <c r="H45" s="28"/>
      <c r="I45" s="28"/>
      <c r="J45" s="28"/>
      <c r="K45" s="29"/>
      <c r="L45" s="7"/>
      <c r="M45" s="7"/>
    </row>
    <row r="46" spans="1:13">
      <c r="A46" s="6"/>
      <c r="B46" s="6" t="s">
        <v>331</v>
      </c>
      <c r="C46" s="6" t="s">
        <v>369</v>
      </c>
      <c r="D46" s="28" t="s">
        <v>150</v>
      </c>
      <c r="E46" s="29">
        <v>45</v>
      </c>
      <c r="F46" s="27">
        <v>39.300751090049701</v>
      </c>
      <c r="G46" s="6"/>
      <c r="H46" s="28"/>
      <c r="I46" s="28"/>
      <c r="J46" s="28"/>
      <c r="K46" s="29"/>
      <c r="L46" s="7"/>
      <c r="M46" s="7"/>
    </row>
    <row r="47" spans="1:13">
      <c r="A47" s="6"/>
      <c r="B47" s="6"/>
      <c r="C47" s="6"/>
      <c r="D47" s="6"/>
      <c r="E47" s="6"/>
      <c r="F47" s="20"/>
      <c r="G47" s="6"/>
      <c r="H47" s="28"/>
      <c r="I47" s="28"/>
      <c r="J47" s="28"/>
      <c r="K47" s="29"/>
      <c r="L47" s="7"/>
      <c r="M47" s="7"/>
    </row>
    <row r="48" spans="1:13" ht="14">
      <c r="A48" s="6"/>
      <c r="B48" s="23"/>
      <c r="C48" s="24" t="s">
        <v>139</v>
      </c>
      <c r="D48" s="6"/>
      <c r="E48" s="6"/>
      <c r="F48" s="20"/>
      <c r="G48" s="6"/>
      <c r="H48" s="28"/>
      <c r="I48" s="28"/>
      <c r="J48" s="28"/>
      <c r="K48" s="29"/>
      <c r="L48" s="7"/>
      <c r="M48" s="7"/>
    </row>
    <row r="49" spans="1:13" ht="14">
      <c r="A49" s="6"/>
      <c r="B49" s="25" t="s">
        <v>140</v>
      </c>
      <c r="C49" s="25" t="s">
        <v>141</v>
      </c>
      <c r="D49" s="25" t="s">
        <v>142</v>
      </c>
      <c r="E49" s="26" t="s">
        <v>248</v>
      </c>
      <c r="F49" s="25" t="s">
        <v>330</v>
      </c>
      <c r="G49" s="6"/>
      <c r="H49" s="28"/>
      <c r="I49" s="28"/>
      <c r="J49" s="28"/>
      <c r="K49" s="29"/>
      <c r="L49" s="7"/>
      <c r="M49" s="7"/>
    </row>
    <row r="50" spans="1:13">
      <c r="A50" s="6"/>
      <c r="B50" s="6" t="s">
        <v>329</v>
      </c>
      <c r="C50" s="6" t="s">
        <v>139</v>
      </c>
      <c r="D50" s="28" t="s">
        <v>150</v>
      </c>
      <c r="E50" s="29">
        <v>65</v>
      </c>
      <c r="F50" s="27">
        <v>54.759251475334203</v>
      </c>
      <c r="G50" s="6"/>
      <c r="H50" s="28"/>
      <c r="I50" s="28"/>
      <c r="J50" s="28"/>
      <c r="K50" s="29"/>
      <c r="L50" s="7"/>
      <c r="M50" s="7"/>
    </row>
    <row r="51" spans="1:13">
      <c r="A51" s="6"/>
      <c r="B51" s="6" t="s">
        <v>328</v>
      </c>
      <c r="C51" s="6" t="s">
        <v>139</v>
      </c>
      <c r="D51" s="28" t="s">
        <v>151</v>
      </c>
      <c r="E51" s="29">
        <v>77.5</v>
      </c>
      <c r="F51" s="27">
        <v>46.128000169992397</v>
      </c>
      <c r="G51" s="6"/>
      <c r="H51" s="28"/>
      <c r="I51" s="28"/>
      <c r="J51" s="28"/>
      <c r="K51" s="29"/>
      <c r="L51" s="7"/>
      <c r="M51" s="7"/>
    </row>
    <row r="52" spans="1:13">
      <c r="A52" s="6"/>
      <c r="B52" s="6" t="s">
        <v>225</v>
      </c>
      <c r="C52" s="6" t="s">
        <v>139</v>
      </c>
      <c r="D52" s="28" t="s">
        <v>145</v>
      </c>
      <c r="E52" s="29">
        <v>67.5</v>
      </c>
      <c r="F52" s="27">
        <v>44.256376326084101</v>
      </c>
      <c r="G52" s="6"/>
      <c r="H52" s="28"/>
      <c r="I52" s="28"/>
      <c r="J52" s="28"/>
      <c r="K52" s="29"/>
      <c r="L52" s="7"/>
      <c r="M52" s="7"/>
    </row>
    <row r="53" spans="1:13">
      <c r="A53" s="6"/>
      <c r="B53" s="6"/>
      <c r="C53" s="6"/>
      <c r="D53" s="6"/>
      <c r="E53" s="6"/>
      <c r="F53" s="20"/>
      <c r="G53" s="6"/>
      <c r="H53" s="28"/>
      <c r="I53" s="28"/>
      <c r="J53" s="28"/>
      <c r="K53" s="29"/>
      <c r="L53" s="7"/>
      <c r="M53" s="7"/>
    </row>
  </sheetData>
  <mergeCells count="19">
    <mergeCell ref="A23:J23"/>
    <mergeCell ref="A28:J28"/>
    <mergeCell ref="A35:J35"/>
    <mergeCell ref="B3:B4"/>
    <mergeCell ref="A5:J5"/>
    <mergeCell ref="A8:J8"/>
    <mergeCell ref="A11:J11"/>
    <mergeCell ref="A15:J15"/>
    <mergeCell ref="A19:J19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Строгий подъём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2024-12-25T07:21:52Z</dcterms:modified>
</cp:coreProperties>
</file>