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Апрель/"/>
    </mc:Choice>
  </mc:AlternateContent>
  <xr:revisionPtr revIDLastSave="0" documentId="13_ncr:1_{835C2F22-68B6-6C44-8822-7EEDC93EFEE1}" xr6:coauthVersionLast="45" xr6:coauthVersionMax="45" xr10:uidLastSave="{00000000-0000-0000-0000-000000000000}"/>
  <bookViews>
    <workbookView xWindow="480" yWindow="460" windowWidth="28320" windowHeight="15920" firstSheet="8" activeTab="13" xr2:uid="{00000000-000D-0000-FFFF-FFFF00000000}"/>
  </bookViews>
  <sheets>
    <sheet name="IPL ПЛ без экипировки ДК" sheetId="10" r:id="rId1"/>
    <sheet name="IPL ПЛ без экипировки" sheetId="9" r:id="rId2"/>
    <sheet name="IPL Двоеборье без экип ДК" sheetId="34" r:id="rId3"/>
    <sheet name="IPL Присед без экипировки ДК" sheetId="30" r:id="rId4"/>
    <sheet name="IPL Жим без экипировки ДК" sheetId="14" r:id="rId5"/>
    <sheet name="IPL Жим без экипировки" sheetId="13" r:id="rId6"/>
    <sheet name="СПР Жим софт однопетельная" sheetId="42" r:id="rId7"/>
    <sheet name="WRPF Военный жим ДК" sheetId="40" r:id="rId8"/>
    <sheet name="WRPF Военный жим" sheetId="39" r:id="rId9"/>
    <sheet name="IPL Тяга без экипировки ДК" sheetId="20" r:id="rId10"/>
    <sheet name="IPL Тяга без экипировки" sheetId="19" r:id="rId11"/>
    <sheet name="СПР Подъем на бицепс ДК" sheetId="49" r:id="rId12"/>
    <sheet name="WRPF Подъем на бицепс ДК" sheetId="38" r:id="rId13"/>
    <sheet name="WRPF Подъем на бицепс" sheetId="37" r:id="rId1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49" l="1"/>
  <c r="K6" i="49"/>
  <c r="L6" i="42"/>
  <c r="K6" i="42"/>
  <c r="L12" i="40"/>
  <c r="K12" i="40"/>
  <c r="L9" i="40"/>
  <c r="K9" i="40"/>
  <c r="L6" i="40"/>
  <c r="K6" i="40"/>
  <c r="L6" i="39"/>
  <c r="K6" i="39"/>
  <c r="L13" i="38"/>
  <c r="K13" i="38"/>
  <c r="L10" i="38"/>
  <c r="K10" i="38"/>
  <c r="L9" i="38"/>
  <c r="K9" i="38"/>
  <c r="L6" i="38"/>
  <c r="K6" i="38"/>
  <c r="L9" i="37"/>
  <c r="K9" i="37"/>
  <c r="L6" i="37"/>
  <c r="P9" i="34"/>
  <c r="O9" i="34"/>
  <c r="P6" i="34"/>
  <c r="O6" i="34"/>
  <c r="L6" i="30"/>
  <c r="K6" i="30"/>
  <c r="L23" i="20"/>
  <c r="K23" i="20"/>
  <c r="L22" i="20"/>
  <c r="K22" i="20"/>
  <c r="L19" i="20"/>
  <c r="K19" i="20"/>
  <c r="L18" i="20"/>
  <c r="K18" i="20"/>
  <c r="L15" i="20"/>
  <c r="K15" i="20"/>
  <c r="L12" i="20"/>
  <c r="K12" i="20"/>
  <c r="L9" i="20"/>
  <c r="K9" i="20"/>
  <c r="L6" i="20"/>
  <c r="K6" i="20"/>
  <c r="L9" i="19"/>
  <c r="K9" i="19"/>
  <c r="L6" i="19"/>
  <c r="K6" i="19"/>
  <c r="L32" i="14"/>
  <c r="K32" i="14"/>
  <c r="L29" i="14"/>
  <c r="K29" i="14"/>
  <c r="L28" i="14"/>
  <c r="K28" i="14"/>
  <c r="L25" i="14"/>
  <c r="K25" i="14"/>
  <c r="L24" i="14"/>
  <c r="K24" i="14"/>
  <c r="L21" i="14"/>
  <c r="K21" i="14"/>
  <c r="L20" i="14"/>
  <c r="K20" i="14"/>
  <c r="L17" i="14"/>
  <c r="K17" i="14"/>
  <c r="L16" i="14"/>
  <c r="K16" i="14"/>
  <c r="L15" i="14"/>
  <c r="K15" i="14"/>
  <c r="L12" i="14"/>
  <c r="K12" i="14"/>
  <c r="L9" i="14"/>
  <c r="K9" i="14"/>
  <c r="L6" i="14"/>
  <c r="K6" i="14"/>
  <c r="L18" i="13"/>
  <c r="K18" i="13"/>
  <c r="L15" i="13"/>
  <c r="L12" i="13"/>
  <c r="K12" i="13"/>
  <c r="L9" i="13"/>
  <c r="K9" i="13"/>
  <c r="L6" i="13"/>
  <c r="K6" i="13"/>
  <c r="T7" i="10"/>
  <c r="S7" i="10"/>
  <c r="T6" i="10"/>
  <c r="S6" i="10"/>
  <c r="T6" i="9"/>
  <c r="S6" i="9"/>
</calcChain>
</file>

<file path=xl/sharedStrings.xml><?xml version="1.0" encoding="utf-8"?>
<sst xmlns="http://schemas.openxmlformats.org/spreadsheetml/2006/main" count="679" uniqueCount="239">
  <si>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</si>
  <si>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</si>
  <si>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</si>
  <si>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</si>
  <si>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</si>
  <si>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</si>
  <si>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</si>
  <si>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</si>
  <si>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>Приседание</t>
  </si>
  <si>
    <t>Жим лёжа</t>
  </si>
  <si>
    <t>Становая тяга</t>
  </si>
  <si>
    <t>ВЕСОВАЯ КАТЕГОРИЯ   75</t>
  </si>
  <si>
    <t>Юноши 15-19 (12.04.2008)/16</t>
  </si>
  <si>
    <t>73,60</t>
  </si>
  <si>
    <t>110,0</t>
  </si>
  <si>
    <t>115,0</t>
  </si>
  <si>
    <t>120,0</t>
  </si>
  <si>
    <t>80,0</t>
  </si>
  <si>
    <t>85,0</t>
  </si>
  <si>
    <t>90,0</t>
  </si>
  <si>
    <t>150,0</t>
  </si>
  <si>
    <t>155,0</t>
  </si>
  <si>
    <t>160,0</t>
  </si>
  <si>
    <t xml:space="preserve">Мужчины </t>
  </si>
  <si>
    <t xml:space="preserve">ФИО </t>
  </si>
  <si>
    <t xml:space="preserve">Возрастная группа </t>
  </si>
  <si>
    <t xml:space="preserve">Wilks </t>
  </si>
  <si>
    <t>75</t>
  </si>
  <si>
    <t>1</t>
  </si>
  <si>
    <t>Абдулвалеев Артур</t>
  </si>
  <si>
    <t>ВЕСОВАЯ КАТЕГОРИЯ   90</t>
  </si>
  <si>
    <t>Открытая (11.08.1979)/44</t>
  </si>
  <si>
    <t>89,20</t>
  </si>
  <si>
    <t>215,0</t>
  </si>
  <si>
    <t>225,0</t>
  </si>
  <si>
    <t>230,0</t>
  </si>
  <si>
    <t>135,0</t>
  </si>
  <si>
    <t>140,0</t>
  </si>
  <si>
    <t>142,5</t>
  </si>
  <si>
    <t>235,0</t>
  </si>
  <si>
    <t>242,5</t>
  </si>
  <si>
    <t xml:space="preserve">Кирьянов Артем </t>
  </si>
  <si>
    <t xml:space="preserve">Жаринов Дмитрий </t>
  </si>
  <si>
    <t>Открытая (24.09.1992)/31</t>
  </si>
  <si>
    <t>89,30</t>
  </si>
  <si>
    <t>190,0</t>
  </si>
  <si>
    <t>200,0</t>
  </si>
  <si>
    <t>210,0</t>
  </si>
  <si>
    <t>162,5</t>
  </si>
  <si>
    <t xml:space="preserve">Лашманов Сергей </t>
  </si>
  <si>
    <t xml:space="preserve">Открытая </t>
  </si>
  <si>
    <t>90</t>
  </si>
  <si>
    <t>Кистанов Сергей</t>
  </si>
  <si>
    <t>2</t>
  </si>
  <si>
    <t>Жаринов Дмитрий</t>
  </si>
  <si>
    <t>ВЕСОВАЯ КАТЕГОРИЯ   52</t>
  </si>
  <si>
    <t>Юноши 15-19 (19.05.2008)/15</t>
  </si>
  <si>
    <t>43,60</t>
  </si>
  <si>
    <t>40,0</t>
  </si>
  <si>
    <t>45,0</t>
  </si>
  <si>
    <t>50,0</t>
  </si>
  <si>
    <t>Юноши 15-19 (27.05.2010)/13</t>
  </si>
  <si>
    <t>73,80</t>
  </si>
  <si>
    <t>60,0</t>
  </si>
  <si>
    <t>65,0</t>
  </si>
  <si>
    <t>70,0</t>
  </si>
  <si>
    <t xml:space="preserve">Ильясов Марат </t>
  </si>
  <si>
    <t>Открытая (07.05.1993)/30</t>
  </si>
  <si>
    <t>89,90</t>
  </si>
  <si>
    <t>ВЕСОВАЯ КАТЕГОРИЯ   100</t>
  </si>
  <si>
    <t>97,60</t>
  </si>
  <si>
    <t>ВЕСОВАЯ КАТЕГОРИЯ   110</t>
  </si>
  <si>
    <t>Открытая (01.05.1984)/39</t>
  </si>
  <si>
    <t>106,00</t>
  </si>
  <si>
    <t>180,0</t>
  </si>
  <si>
    <t>192,5</t>
  </si>
  <si>
    <t xml:space="preserve">Результат </t>
  </si>
  <si>
    <t>Результат</t>
  </si>
  <si>
    <t>Габидуллин Динислам</t>
  </si>
  <si>
    <t>Исланов Амир</t>
  </si>
  <si>
    <t>Рудюк Геннадий</t>
  </si>
  <si>
    <t>-</t>
  </si>
  <si>
    <t>Бушуев Игорь</t>
  </si>
  <si>
    <t>Миронов Андрей</t>
  </si>
  <si>
    <t>51,50</t>
  </si>
  <si>
    <t>55,0</t>
  </si>
  <si>
    <t>57,5</t>
  </si>
  <si>
    <t>95,0</t>
  </si>
  <si>
    <t>102,5</t>
  </si>
  <si>
    <t>ВЕСОВАЯ КАТЕГОРИЯ   56</t>
  </si>
  <si>
    <t>Открытая (02.09.1994)/29</t>
  </si>
  <si>
    <t>52,10</t>
  </si>
  <si>
    <t>42,5</t>
  </si>
  <si>
    <t>ВЕСОВАЯ КАТЕГОРИЯ   60</t>
  </si>
  <si>
    <t>59,50</t>
  </si>
  <si>
    <t>100,0</t>
  </si>
  <si>
    <t>112,5</t>
  </si>
  <si>
    <t xml:space="preserve">Петров Сергей </t>
  </si>
  <si>
    <t>Открытая (16.05.1973)/50</t>
  </si>
  <si>
    <t>74,10</t>
  </si>
  <si>
    <t>137,5</t>
  </si>
  <si>
    <t>Открытая (07.08.1985)/38</t>
  </si>
  <si>
    <t>73,10</t>
  </si>
  <si>
    <t>127,5</t>
  </si>
  <si>
    <t>Открытая (14.04.1992)/31</t>
  </si>
  <si>
    <t>75,00</t>
  </si>
  <si>
    <t>117,5</t>
  </si>
  <si>
    <t>ВЕСОВАЯ КАТЕГОРИЯ   82.5</t>
  </si>
  <si>
    <t>Открытая (03.10.1984)/39</t>
  </si>
  <si>
    <t>82,00</t>
  </si>
  <si>
    <t>145,0</t>
  </si>
  <si>
    <t xml:space="preserve">Федотов Владислав </t>
  </si>
  <si>
    <t>Открытая (18.01.1988)/36</t>
  </si>
  <si>
    <t>81,60</t>
  </si>
  <si>
    <t>122,5</t>
  </si>
  <si>
    <t>130,0</t>
  </si>
  <si>
    <t>Открытая (15.10.1986)/37</t>
  </si>
  <si>
    <t>89,80</t>
  </si>
  <si>
    <t xml:space="preserve">Иванов Виктор </t>
  </si>
  <si>
    <t>Открытая (19.06.1986)/37</t>
  </si>
  <si>
    <t>98,20</t>
  </si>
  <si>
    <t>170,0</t>
  </si>
  <si>
    <t>185,0</t>
  </si>
  <si>
    <t>Открытая (24.05.1984)/39</t>
  </si>
  <si>
    <t>98,10</t>
  </si>
  <si>
    <t>147,5</t>
  </si>
  <si>
    <t>Открытая (05.05.1988)/35</t>
  </si>
  <si>
    <t>104,90</t>
  </si>
  <si>
    <t>157,5</t>
  </si>
  <si>
    <t>165,0</t>
  </si>
  <si>
    <t>100</t>
  </si>
  <si>
    <t>Фассахова Ильмира</t>
  </si>
  <si>
    <t>Григорьева Светлана</t>
  </si>
  <si>
    <t>Носков Владислав</t>
  </si>
  <si>
    <t>Петров Сергей</t>
  </si>
  <si>
    <t>Ильинский Денис</t>
  </si>
  <si>
    <t>3</t>
  </si>
  <si>
    <t>Галеев Роберт</t>
  </si>
  <si>
    <t>Латыпов Радик</t>
  </si>
  <si>
    <t>Пажера Эрикас</t>
  </si>
  <si>
    <t>Гафас Асыл</t>
  </si>
  <si>
    <t>Иванов Виктор</t>
  </si>
  <si>
    <t>Устинов Евгений</t>
  </si>
  <si>
    <t>Данилов Евгений</t>
  </si>
  <si>
    <t>105,0</t>
  </si>
  <si>
    <t>Юноши 15-19 (29.04.2004)/19</t>
  </si>
  <si>
    <t>96,10</t>
  </si>
  <si>
    <t>175,0</t>
  </si>
  <si>
    <t>Миронов Владислав</t>
  </si>
  <si>
    <t>Открытая (22.12.1991)/32</t>
  </si>
  <si>
    <t>59,00</t>
  </si>
  <si>
    <t>ВЕСОВАЯ КАТЕГОРИЯ   67.5</t>
  </si>
  <si>
    <t>Открытая (02.05.1990)/33</t>
  </si>
  <si>
    <t>66,20</t>
  </si>
  <si>
    <t>Открытая (11.10.1988)/35</t>
  </si>
  <si>
    <t>72,00</t>
  </si>
  <si>
    <t>207,5</t>
  </si>
  <si>
    <t>Открытая (24.11.1981)/42</t>
  </si>
  <si>
    <t>109,50</t>
  </si>
  <si>
    <t>205,0</t>
  </si>
  <si>
    <t>108,80</t>
  </si>
  <si>
    <t>195,0</t>
  </si>
  <si>
    <t>Кузнецова Венера</t>
  </si>
  <si>
    <t>Хасанов Радик</t>
  </si>
  <si>
    <t>Штейнберг Александр</t>
  </si>
  <si>
    <t>Шамсутдинов Рустем</t>
  </si>
  <si>
    <t>Насибуллин Минулла</t>
  </si>
  <si>
    <t>Открытая (15.05.1998)/25</t>
  </si>
  <si>
    <t>Христолюбова Евгения</t>
  </si>
  <si>
    <t>Открытая (14.09.1993)/30</t>
  </si>
  <si>
    <t>88,50</t>
  </si>
  <si>
    <t>ВЕСОВАЯ КАТЕГОРИЯ   140+</t>
  </si>
  <si>
    <t>Открытая (18.12.1996)/27</t>
  </si>
  <si>
    <t>160,00</t>
  </si>
  <si>
    <t>Гатауллин Линар</t>
  </si>
  <si>
    <t>Григорьев Никита</t>
  </si>
  <si>
    <t>81,10</t>
  </si>
  <si>
    <t>47,5</t>
  </si>
  <si>
    <t>52,5</t>
  </si>
  <si>
    <t xml:space="preserve">Соколов Данил </t>
  </si>
  <si>
    <t>Открытая (12.03.2000)/24</t>
  </si>
  <si>
    <t>87,00</t>
  </si>
  <si>
    <t>89,25</t>
  </si>
  <si>
    <t>Открытая (01.08.1996)/27</t>
  </si>
  <si>
    <t>75,0</t>
  </si>
  <si>
    <t>Рыжов Алексей</t>
  </si>
  <si>
    <t>Сувернев Игорь</t>
  </si>
  <si>
    <t>Габдрахманов Артур</t>
  </si>
  <si>
    <t>Мигранов Тимур</t>
  </si>
  <si>
    <t>Мастера 60-69 (13.03.1964)/60</t>
  </si>
  <si>
    <t>125,0</t>
  </si>
  <si>
    <t>Мастера 60-69 (22.11.1963)/60</t>
  </si>
  <si>
    <t>Открытая (12.04.1992)/32</t>
  </si>
  <si>
    <t>Ушаков Максим</t>
  </si>
  <si>
    <t>63,55</t>
  </si>
  <si>
    <t>Абрамов Валерий</t>
  </si>
  <si>
    <t>Всероссийский мастерский турнир «Живая сталь II»
IPL Пауэрлифтинг без экипировки ДК
Белебей/Республика Башкортостан, 13 апреля 2024 года</t>
  </si>
  <si>
    <t>Всероссийский мастерский турнир «Живая сталь II»
IPL Пауэрлифтинг без экипировки
Белебей/Республика Башкортостан, 13 апреля 2024 года</t>
  </si>
  <si>
    <t>Всероссийский мастерский турнир «Живая сталь II»
IPL Силовое двоеборье без экипировки ДК
Белебей/Республика Башкортостан, 13 апреля 2024 года</t>
  </si>
  <si>
    <t>Всероссийский мастерский турнир «Живая сталь II»
IPL Присед без экипировки ДК
Белебей/Республика Башкортостан, 13 апреля 2024 года</t>
  </si>
  <si>
    <t>Всероссийский мастерский турнир «Живая сталь II»
IPL Жим лежа без экипировки ДК
Белебей/Республика Башкортостан, 13 апреля 2024 года</t>
  </si>
  <si>
    <t>Всероссийский мастерский турнир «Живая сталь II»
IPL Жим лежа без экипировки
Белебей/Республика Башкортостан, 13 апреля 2024 года</t>
  </si>
  <si>
    <t>Всероссийский мастерский турнир «Живая сталь II»
СПР Жим лежа в однопетельной софт экипировке
Белебей/Республика Башкортостан, 13 апреля 2024 года</t>
  </si>
  <si>
    <t>Всероссийский мастерский турнир «Живая сталь II»
WRPF Военный жим лежа с ДК
Белебей/Республика Башкортостан, 13 апреля 2024 года</t>
  </si>
  <si>
    <t>Всероссийский мастерский турнир «Живая сталь II»
WRPF Военный жим лежа
Белебей/Республика Башкортостан, 13 апреля 2024 года</t>
  </si>
  <si>
    <t>Всероссийский мастерский турнир «Живая сталь II»
IPL Становая тяга без экипировки ДК
Белебей/Республика Башкортостан, 13 апреля 2024 года</t>
  </si>
  <si>
    <t>Всероссийский мастерский турнир «Живая сталь II»
IPL Становая тяга без экипировки
Белебей/Республика Башкортостан, 13 апреля 2024 года</t>
  </si>
  <si>
    <t>Всероссийский мастерский турнир «Живая сталь II»
СПР Строгий подъем штанги на бицепс ДК
Белебей/Республика Башкортостан, 13 апреля 2024 года</t>
  </si>
  <si>
    <t>Всероссийский мастерский турнир «Живая сталь II»
WRPF Строгий подъем штанги на бицепс ДК
Белебей/Республика Башкортостан, 13 апреля 2024 года</t>
  </si>
  <si>
    <t>Всероссийский мастерский турнир «Живая сталь II»
WRPF Строгий подъем штанги на бицепс
Белебей/Республика Башкортостан, 13 апреля 2024 года</t>
  </si>
  <si>
    <t>Мастера 40-44 (19.05.1982)/41</t>
  </si>
  <si>
    <t>Мастера 40-44 (11.08.1979)/44</t>
  </si>
  <si>
    <t>Юниоры 20-23 (07.08.2000)/23</t>
  </si>
  <si>
    <t>Мастера 60-64 (13.03.1964)/60</t>
  </si>
  <si>
    <t>Мастера 60-64 (22.11.1963)/60</t>
  </si>
  <si>
    <t>Юниоры 20-23 (10.05.2002)/21</t>
  </si>
  <si>
    <t>Юноши 13-19 (26.06.2007)/16</t>
  </si>
  <si>
    <t>Мастера 40-49 (02.01.1983)/41</t>
  </si>
  <si>
    <t xml:space="preserve">Сувернев Игорь </t>
  </si>
  <si>
    <t>Весовая категория</t>
  </si>
  <si>
    <t>Федотов Владислав</t>
  </si>
  <si>
    <t>жим</t>
  </si>
  <si>
    <t>№</t>
  </si>
  <si>
    <t>Руспублика Башкортостан, Белебей</t>
  </si>
  <si>
    <t>Республика Башкортостан, Уфа</t>
  </si>
  <si>
    <t>Республика Башкортостан, Салават</t>
  </si>
  <si>
    <t>Республика Башкортостан, Октябрьский</t>
  </si>
  <si>
    <t>Республика Татарстан, Бугульма</t>
  </si>
  <si>
    <t>Республика Татарстан, Казань</t>
  </si>
  <si>
    <t>Республика Башкортостан, Туймазы</t>
  </si>
  <si>
    <t>Республика Башкортостан, Приютово</t>
  </si>
  <si>
    <t xml:space="preserve">
Дата рождения/Возраст</t>
  </si>
  <si>
    <t>Возрастная группа</t>
  </si>
  <si>
    <t>O</t>
  </si>
  <si>
    <t>T</t>
  </si>
  <si>
    <t>M1</t>
  </si>
  <si>
    <t>J</t>
  </si>
  <si>
    <t>M5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</si>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</sst>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23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7.5" style="5" bestFit="1" customWidth="1"/>
    <col min="22" max="16384" width="9.1640625" style="3"/>
  </cols>
  <sheetData>
    <row r="1" spans="1:21" s="2" customFormat="1" ht="29" customHeight="1">
      <c r="A1" s="49" t="s">
        <v>196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8</v>
      </c>
      <c r="H3" s="63"/>
      <c r="I3" s="63"/>
      <c r="J3" s="63"/>
      <c r="K3" s="63" t="s">
        <v>9</v>
      </c>
      <c r="L3" s="63"/>
      <c r="M3" s="63"/>
      <c r="N3" s="63"/>
      <c r="O3" s="63" t="s">
        <v>10</v>
      </c>
      <c r="P3" s="63"/>
      <c r="Q3" s="63"/>
      <c r="R3" s="63"/>
      <c r="S3" s="61" t="s">
        <v>1</v>
      </c>
      <c r="T3" s="61" t="s">
        <v>3</v>
      </c>
      <c r="U3" s="64" t="s">
        <v>2</v>
      </c>
    </row>
    <row r="4" spans="1:21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2"/>
      <c r="T4" s="62"/>
      <c r="U4" s="65"/>
    </row>
    <row r="5" spans="1:21" ht="16">
      <c r="A5" s="45" t="s">
        <v>30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>
      <c r="A6" s="32" t="s">
        <v>28</v>
      </c>
      <c r="B6" s="24" t="s">
        <v>52</v>
      </c>
      <c r="C6" s="24" t="s">
        <v>31</v>
      </c>
      <c r="D6" s="24" t="s">
        <v>32</v>
      </c>
      <c r="E6" s="25" t="s">
        <v>233</v>
      </c>
      <c r="F6" s="24" t="s">
        <v>223</v>
      </c>
      <c r="G6" s="30" t="s">
        <v>33</v>
      </c>
      <c r="H6" s="31" t="s">
        <v>34</v>
      </c>
      <c r="I6" s="30" t="s">
        <v>35</v>
      </c>
      <c r="J6" s="32"/>
      <c r="K6" s="30" t="s">
        <v>36</v>
      </c>
      <c r="L6" s="30" t="s">
        <v>37</v>
      </c>
      <c r="M6" s="30" t="s">
        <v>38</v>
      </c>
      <c r="N6" s="32"/>
      <c r="O6" s="31" t="s">
        <v>35</v>
      </c>
      <c r="P6" s="30" t="s">
        <v>39</v>
      </c>
      <c r="Q6" s="30" t="s">
        <v>40</v>
      </c>
      <c r="R6" s="32"/>
      <c r="S6" s="26" t="str">
        <f>"615,0"</f>
        <v>615,0</v>
      </c>
      <c r="T6" s="26" t="str">
        <f>"394,3995"</f>
        <v>394,3995</v>
      </c>
      <c r="U6" s="24" t="s">
        <v>41</v>
      </c>
    </row>
    <row r="7" spans="1:21">
      <c r="A7" s="34" t="s">
        <v>53</v>
      </c>
      <c r="B7" s="27" t="s">
        <v>54</v>
      </c>
      <c r="C7" s="27" t="s">
        <v>43</v>
      </c>
      <c r="D7" s="27" t="s">
        <v>44</v>
      </c>
      <c r="E7" s="28" t="s">
        <v>233</v>
      </c>
      <c r="F7" s="27" t="s">
        <v>223</v>
      </c>
      <c r="G7" s="33" t="s">
        <v>45</v>
      </c>
      <c r="H7" s="33" t="s">
        <v>46</v>
      </c>
      <c r="I7" s="33" t="s">
        <v>47</v>
      </c>
      <c r="J7" s="34"/>
      <c r="K7" s="33" t="s">
        <v>20</v>
      </c>
      <c r="L7" s="33" t="s">
        <v>21</v>
      </c>
      <c r="M7" s="33" t="s">
        <v>48</v>
      </c>
      <c r="N7" s="34"/>
      <c r="O7" s="33" t="s">
        <v>34</v>
      </c>
      <c r="P7" s="33" t="s">
        <v>39</v>
      </c>
      <c r="Q7" s="35" t="s">
        <v>40</v>
      </c>
      <c r="R7" s="34"/>
      <c r="S7" s="29" t="str">
        <f>"607,5"</f>
        <v>607,5</v>
      </c>
      <c r="T7" s="29" t="str">
        <f>"389,4075"</f>
        <v>389,4075</v>
      </c>
      <c r="U7" s="27" t="s">
        <v>49</v>
      </c>
    </row>
    <row r="9" spans="1:21" ht="16">
      <c r="F9" s="8"/>
      <c r="G9" s="5"/>
    </row>
    <row r="10" spans="1:21" ht="16">
      <c r="F10" s="8"/>
      <c r="G10" s="5"/>
    </row>
    <row r="11" spans="1:21" ht="16">
      <c r="F11" s="8"/>
      <c r="G11" s="5"/>
    </row>
    <row r="12" spans="1:21" ht="16">
      <c r="F12" s="8"/>
      <c r="G12" s="5"/>
    </row>
    <row r="13" spans="1:21" ht="16">
      <c r="F13" s="8"/>
      <c r="G13" s="5"/>
    </row>
    <row r="14" spans="1:21" ht="16">
      <c r="F14" s="8"/>
      <c r="G14" s="5"/>
    </row>
    <row r="15" spans="1:21" ht="16">
      <c r="F15" s="8"/>
      <c r="G15" s="5"/>
    </row>
    <row r="16" spans="1:21">
      <c r="G16" s="5"/>
    </row>
    <row r="17" spans="3:7" ht="18">
      <c r="C17" s="9"/>
      <c r="D17" s="9"/>
      <c r="E17" s="5"/>
      <c r="F17" s="6"/>
      <c r="G17" s="5"/>
    </row>
    <row r="18" spans="3:7" ht="16">
      <c r="C18" s="36"/>
      <c r="D18" s="36"/>
      <c r="E18" s="5"/>
      <c r="F18" s="6"/>
      <c r="G18" s="5"/>
    </row>
    <row r="19" spans="3:7" ht="14">
      <c r="C19" s="15"/>
      <c r="D19" s="16"/>
      <c r="E19" s="5"/>
      <c r="F19" s="6"/>
      <c r="G19" s="5"/>
    </row>
    <row r="20" spans="3:7" ht="14">
      <c r="C20" s="1"/>
      <c r="D20" s="1"/>
      <c r="E20" s="1"/>
      <c r="F20" s="42"/>
      <c r="G20" s="1"/>
    </row>
    <row r="21" spans="3:7">
      <c r="E21" s="10"/>
      <c r="F21" s="20"/>
      <c r="G21" s="19"/>
    </row>
    <row r="22" spans="3:7">
      <c r="E22" s="10"/>
      <c r="F22" s="20"/>
      <c r="G22" s="19"/>
    </row>
    <row r="23" spans="3:7">
      <c r="E23" s="5"/>
      <c r="F23" s="6"/>
      <c r="G23" s="5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4"/>
  <sheetViews>
    <sheetView workbookViewId="0">
      <selection activeCell="E24" sqref="E24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8.66406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49" t="s">
        <v>205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10</v>
      </c>
      <c r="H3" s="63"/>
      <c r="I3" s="63"/>
      <c r="J3" s="63"/>
      <c r="K3" s="61" t="s">
        <v>77</v>
      </c>
      <c r="L3" s="61" t="s">
        <v>3</v>
      </c>
      <c r="M3" s="64" t="s">
        <v>2</v>
      </c>
    </row>
    <row r="4" spans="1:13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5"/>
    </row>
    <row r="5" spans="1:13" ht="16">
      <c r="A5" s="45" t="s">
        <v>55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2" t="s">
        <v>28</v>
      </c>
      <c r="B6" s="11" t="s">
        <v>131</v>
      </c>
      <c r="C6" s="11" t="s">
        <v>210</v>
      </c>
      <c r="D6" s="11" t="s">
        <v>84</v>
      </c>
      <c r="E6" s="12" t="s">
        <v>235</v>
      </c>
      <c r="F6" s="11" t="s">
        <v>224</v>
      </c>
      <c r="G6" s="21" t="s">
        <v>87</v>
      </c>
      <c r="H6" s="21" t="s">
        <v>88</v>
      </c>
      <c r="I6" s="22"/>
      <c r="J6" s="22"/>
      <c r="K6" s="13" t="str">
        <f>"102,5"</f>
        <v>102,5</v>
      </c>
      <c r="L6" s="13" t="str">
        <f>"129,3837"</f>
        <v>129,3837</v>
      </c>
      <c r="M6" s="11"/>
    </row>
    <row r="8" spans="1:13" ht="16">
      <c r="A8" s="66" t="s">
        <v>93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2" t="s">
        <v>28</v>
      </c>
      <c r="B9" s="11" t="s">
        <v>162</v>
      </c>
      <c r="C9" s="11" t="s">
        <v>149</v>
      </c>
      <c r="D9" s="11" t="s">
        <v>150</v>
      </c>
      <c r="E9" s="12" t="s">
        <v>233</v>
      </c>
      <c r="F9" s="11" t="s">
        <v>227</v>
      </c>
      <c r="G9" s="21" t="s">
        <v>95</v>
      </c>
      <c r="H9" s="23" t="s">
        <v>14</v>
      </c>
      <c r="I9" s="23" t="s">
        <v>14</v>
      </c>
      <c r="J9" s="22"/>
      <c r="K9" s="13" t="str">
        <f>"100,0"</f>
        <v>100,0</v>
      </c>
      <c r="L9" s="13" t="str">
        <f>"112,9500"</f>
        <v>112,9500</v>
      </c>
      <c r="M9" s="11"/>
    </row>
    <row r="11" spans="1:13" ht="16">
      <c r="A11" s="66" t="s">
        <v>151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22" t="s">
        <v>28</v>
      </c>
      <c r="B12" s="11" t="s">
        <v>163</v>
      </c>
      <c r="C12" s="11" t="s">
        <v>152</v>
      </c>
      <c r="D12" s="11" t="s">
        <v>153</v>
      </c>
      <c r="E12" s="12" t="s">
        <v>233</v>
      </c>
      <c r="F12" s="11" t="s">
        <v>223</v>
      </c>
      <c r="G12" s="21" t="s">
        <v>16</v>
      </c>
      <c r="H12" s="21" t="s">
        <v>37</v>
      </c>
      <c r="I12" s="21" t="s">
        <v>121</v>
      </c>
      <c r="J12" s="22"/>
      <c r="K12" s="13" t="str">
        <f>"170,0"</f>
        <v>170,0</v>
      </c>
      <c r="L12" s="13" t="str">
        <f>"133,1440"</f>
        <v>133,1440</v>
      </c>
      <c r="M12" s="11"/>
    </row>
    <row r="14" spans="1:13" ht="16">
      <c r="A14" s="66" t="s">
        <v>11</v>
      </c>
      <c r="B14" s="66"/>
      <c r="C14" s="67"/>
      <c r="D14" s="67"/>
      <c r="E14" s="67"/>
      <c r="F14" s="67"/>
      <c r="G14" s="67"/>
      <c r="H14" s="67"/>
      <c r="I14" s="67"/>
      <c r="J14" s="67"/>
    </row>
    <row r="15" spans="1:13">
      <c r="A15" s="22" t="s">
        <v>28</v>
      </c>
      <c r="B15" s="11" t="s">
        <v>164</v>
      </c>
      <c r="C15" s="11" t="s">
        <v>154</v>
      </c>
      <c r="D15" s="11" t="s">
        <v>155</v>
      </c>
      <c r="E15" s="12" t="s">
        <v>233</v>
      </c>
      <c r="F15" s="11" t="s">
        <v>223</v>
      </c>
      <c r="G15" s="21" t="s">
        <v>45</v>
      </c>
      <c r="H15" s="21" t="s">
        <v>46</v>
      </c>
      <c r="I15" s="21" t="s">
        <v>156</v>
      </c>
      <c r="J15" s="22"/>
      <c r="K15" s="13" t="str">
        <f>"207,5"</f>
        <v>207,5</v>
      </c>
      <c r="L15" s="13" t="str">
        <f>"152,2427"</f>
        <v>152,2427</v>
      </c>
      <c r="M15" s="11"/>
    </row>
    <row r="17" spans="1:13" ht="16">
      <c r="A17" s="66" t="s">
        <v>30</v>
      </c>
      <c r="B17" s="66"/>
      <c r="C17" s="67"/>
      <c r="D17" s="67"/>
      <c r="E17" s="67"/>
      <c r="F17" s="67"/>
      <c r="G17" s="67"/>
      <c r="H17" s="67"/>
      <c r="I17" s="67"/>
      <c r="J17" s="67"/>
    </row>
    <row r="18" spans="1:13">
      <c r="A18" s="32" t="s">
        <v>28</v>
      </c>
      <c r="B18" s="24" t="s">
        <v>52</v>
      </c>
      <c r="C18" s="24" t="s">
        <v>31</v>
      </c>
      <c r="D18" s="24" t="s">
        <v>32</v>
      </c>
      <c r="E18" s="25" t="s">
        <v>233</v>
      </c>
      <c r="F18" s="24" t="s">
        <v>223</v>
      </c>
      <c r="G18" s="31" t="s">
        <v>35</v>
      </c>
      <c r="H18" s="30" t="s">
        <v>39</v>
      </c>
      <c r="I18" s="30" t="s">
        <v>40</v>
      </c>
      <c r="J18" s="32"/>
      <c r="K18" s="26" t="str">
        <f>"242,5"</f>
        <v>242,5</v>
      </c>
      <c r="L18" s="26" t="str">
        <f>"155,5153"</f>
        <v>155,5153</v>
      </c>
      <c r="M18" s="24" t="s">
        <v>41</v>
      </c>
    </row>
    <row r="19" spans="1:13">
      <c r="A19" s="34" t="s">
        <v>53</v>
      </c>
      <c r="B19" s="27" t="s">
        <v>54</v>
      </c>
      <c r="C19" s="27" t="s">
        <v>43</v>
      </c>
      <c r="D19" s="27" t="s">
        <v>44</v>
      </c>
      <c r="E19" s="28" t="s">
        <v>233</v>
      </c>
      <c r="F19" s="27" t="s">
        <v>223</v>
      </c>
      <c r="G19" s="33" t="s">
        <v>34</v>
      </c>
      <c r="H19" s="33" t="s">
        <v>39</v>
      </c>
      <c r="I19" s="35" t="s">
        <v>40</v>
      </c>
      <c r="J19" s="34"/>
      <c r="K19" s="29" t="str">
        <f>"235,0"</f>
        <v>235,0</v>
      </c>
      <c r="L19" s="29" t="str">
        <f>"150,6350"</f>
        <v>150,6350</v>
      </c>
      <c r="M19" s="27" t="s">
        <v>49</v>
      </c>
    </row>
    <row r="21" spans="1:13" ht="16">
      <c r="A21" s="66" t="s">
        <v>71</v>
      </c>
      <c r="B21" s="66"/>
      <c r="C21" s="67"/>
      <c r="D21" s="67"/>
      <c r="E21" s="67"/>
      <c r="F21" s="67"/>
      <c r="G21" s="67"/>
      <c r="H21" s="67"/>
      <c r="I21" s="67"/>
      <c r="J21" s="67"/>
    </row>
    <row r="22" spans="1:13">
      <c r="A22" s="32" t="s">
        <v>28</v>
      </c>
      <c r="B22" s="24" t="s">
        <v>165</v>
      </c>
      <c r="C22" s="24" t="s">
        <v>157</v>
      </c>
      <c r="D22" s="24" t="s">
        <v>158</v>
      </c>
      <c r="E22" s="25" t="s">
        <v>233</v>
      </c>
      <c r="F22" s="24" t="s">
        <v>223</v>
      </c>
      <c r="G22" s="30" t="s">
        <v>159</v>
      </c>
      <c r="H22" s="30" t="s">
        <v>33</v>
      </c>
      <c r="I22" s="30" t="s">
        <v>34</v>
      </c>
      <c r="J22" s="32"/>
      <c r="K22" s="26" t="str">
        <f>"225,0"</f>
        <v>225,0</v>
      </c>
      <c r="L22" s="26" t="str">
        <f>"132,5925"</f>
        <v>132,5925</v>
      </c>
      <c r="M22" s="24"/>
    </row>
    <row r="23" spans="1:13">
      <c r="A23" s="34" t="s">
        <v>28</v>
      </c>
      <c r="B23" s="27" t="s">
        <v>166</v>
      </c>
      <c r="C23" s="27" t="s">
        <v>214</v>
      </c>
      <c r="D23" s="27" t="s">
        <v>160</v>
      </c>
      <c r="E23" s="28" t="s">
        <v>237</v>
      </c>
      <c r="F23" s="27" t="s">
        <v>223</v>
      </c>
      <c r="G23" s="33" t="s">
        <v>22</v>
      </c>
      <c r="H23" s="33" t="s">
        <v>74</v>
      </c>
      <c r="I23" s="35" t="s">
        <v>161</v>
      </c>
      <c r="J23" s="34"/>
      <c r="K23" s="29" t="str">
        <f>"180,0"</f>
        <v>180,0</v>
      </c>
      <c r="L23" s="29" t="str">
        <f>"146,6802"</f>
        <v>146,6802</v>
      </c>
      <c r="M23" s="27"/>
    </row>
    <row r="25" spans="1:13" ht="16">
      <c r="F25" s="8"/>
      <c r="G25" s="5"/>
      <c r="K25" s="10"/>
      <c r="M25" s="7"/>
    </row>
    <row r="26" spans="1:13" ht="16">
      <c r="F26" s="8"/>
      <c r="G26" s="5"/>
      <c r="K26" s="10"/>
      <c r="M26" s="7"/>
    </row>
    <row r="27" spans="1:13" ht="16">
      <c r="F27" s="8"/>
      <c r="G27" s="5"/>
      <c r="K27" s="10"/>
      <c r="M27" s="7"/>
    </row>
    <row r="28" spans="1:13" ht="16">
      <c r="F28" s="8"/>
      <c r="G28" s="5"/>
      <c r="K28" s="10"/>
      <c r="M28" s="7"/>
    </row>
    <row r="29" spans="1:13" ht="16">
      <c r="F29" s="8"/>
      <c r="G29" s="5"/>
      <c r="K29" s="10"/>
      <c r="M29" s="7"/>
    </row>
    <row r="30" spans="1:13" ht="16">
      <c r="F30" s="8"/>
      <c r="G30" s="5"/>
      <c r="K30" s="10"/>
      <c r="M30" s="7"/>
    </row>
    <row r="31" spans="1:13" ht="16">
      <c r="F31" s="8"/>
      <c r="G31" s="5"/>
      <c r="K31" s="10"/>
      <c r="M31" s="7"/>
    </row>
    <row r="32" spans="1:13">
      <c r="G32" s="5"/>
      <c r="K32" s="10"/>
      <c r="M32" s="7"/>
    </row>
    <row r="33" spans="3:13" ht="18">
      <c r="C33" s="9"/>
      <c r="D33" s="9"/>
      <c r="E33" s="5"/>
      <c r="F33" s="6"/>
      <c r="G33" s="5"/>
      <c r="K33" s="10"/>
      <c r="M33" s="7"/>
    </row>
    <row r="34" spans="3:13" ht="16">
      <c r="C34" s="36"/>
      <c r="D34" s="36"/>
      <c r="E34" s="5"/>
      <c r="F34" s="6"/>
      <c r="G34" s="5"/>
      <c r="K34" s="10"/>
      <c r="M34" s="7"/>
    </row>
    <row r="35" spans="3:13" ht="14">
      <c r="C35" s="15"/>
      <c r="D35" s="16"/>
      <c r="E35" s="5"/>
      <c r="F35" s="6"/>
      <c r="G35" s="5"/>
      <c r="K35" s="10"/>
      <c r="M35" s="7"/>
    </row>
    <row r="36" spans="3:13" ht="14">
      <c r="C36" s="1"/>
      <c r="D36" s="1"/>
      <c r="E36" s="1"/>
      <c r="F36" s="42"/>
      <c r="G36" s="1"/>
      <c r="K36" s="10"/>
      <c r="M36" s="7"/>
    </row>
    <row r="37" spans="3:13">
      <c r="E37" s="10"/>
      <c r="F37" s="20"/>
      <c r="G37" s="19"/>
      <c r="K37" s="10"/>
      <c r="M37" s="7"/>
    </row>
    <row r="38" spans="3:13">
      <c r="E38" s="5"/>
      <c r="F38" s="6"/>
      <c r="G38" s="5"/>
      <c r="K38" s="10"/>
      <c r="M38" s="7"/>
    </row>
    <row r="39" spans="3:13" ht="14">
      <c r="C39" s="15"/>
      <c r="D39" s="16"/>
      <c r="E39" s="5"/>
      <c r="F39" s="6"/>
      <c r="G39" s="5"/>
      <c r="K39" s="10"/>
      <c r="M39" s="7"/>
    </row>
    <row r="40" spans="3:13" ht="14">
      <c r="C40" s="1"/>
      <c r="D40" s="1"/>
      <c r="E40" s="1"/>
      <c r="F40" s="42"/>
      <c r="G40" s="1"/>
      <c r="K40" s="10"/>
      <c r="M40" s="7"/>
    </row>
    <row r="41" spans="3:13">
      <c r="E41" s="10"/>
      <c r="F41" s="20"/>
      <c r="G41" s="19"/>
      <c r="K41" s="10"/>
      <c r="M41" s="7"/>
    </row>
    <row r="42" spans="3:13">
      <c r="E42" s="5"/>
      <c r="F42" s="6"/>
      <c r="G42" s="5"/>
      <c r="K42" s="10"/>
      <c r="M42" s="7"/>
    </row>
    <row r="43" spans="3:13">
      <c r="E43" s="5"/>
      <c r="F43" s="6"/>
      <c r="G43" s="5"/>
      <c r="K43" s="10"/>
      <c r="M43" s="7"/>
    </row>
    <row r="44" spans="3:13" ht="16">
      <c r="C44" s="43"/>
      <c r="D44" s="43"/>
      <c r="E44" s="5"/>
      <c r="F44" s="6"/>
      <c r="G44" s="5"/>
      <c r="K44" s="10"/>
      <c r="M44" s="7"/>
    </row>
    <row r="45" spans="3:13" ht="14">
      <c r="C45" s="15"/>
      <c r="D45" s="16"/>
      <c r="E45" s="5"/>
      <c r="F45" s="6"/>
      <c r="G45" s="5"/>
      <c r="K45" s="10"/>
      <c r="M45" s="7"/>
    </row>
    <row r="46" spans="3:13" ht="14">
      <c r="C46" s="1"/>
      <c r="D46" s="1"/>
      <c r="E46" s="1"/>
      <c r="F46" s="42"/>
      <c r="G46" s="1"/>
      <c r="K46" s="10"/>
      <c r="M46" s="7"/>
    </row>
    <row r="47" spans="3:13">
      <c r="E47" s="10"/>
      <c r="F47" s="20"/>
      <c r="G47" s="19"/>
      <c r="K47" s="10"/>
      <c r="M47" s="7"/>
    </row>
    <row r="48" spans="3:13">
      <c r="E48" s="10"/>
      <c r="F48" s="20"/>
      <c r="G48" s="19"/>
      <c r="K48" s="10"/>
      <c r="M48" s="7"/>
    </row>
    <row r="49" spans="3:13">
      <c r="E49" s="10"/>
      <c r="F49" s="20"/>
      <c r="G49" s="19"/>
      <c r="K49" s="10"/>
      <c r="M49" s="7"/>
    </row>
    <row r="50" spans="3:13">
      <c r="E50" s="5"/>
      <c r="F50" s="6"/>
      <c r="G50" s="5"/>
      <c r="K50" s="10"/>
      <c r="M50" s="7"/>
    </row>
    <row r="51" spans="3:13" ht="14">
      <c r="C51" s="15"/>
      <c r="D51" s="16"/>
      <c r="E51" s="5"/>
      <c r="F51" s="6"/>
      <c r="G51" s="5"/>
      <c r="K51" s="10"/>
      <c r="M51" s="7"/>
    </row>
    <row r="52" spans="3:13" ht="14">
      <c r="C52" s="1"/>
      <c r="D52" s="1"/>
      <c r="E52" s="1"/>
      <c r="F52" s="42"/>
      <c r="G52" s="1"/>
      <c r="K52" s="10"/>
      <c r="M52" s="7"/>
    </row>
    <row r="53" spans="3:13">
      <c r="E53" s="10"/>
      <c r="F53" s="20"/>
      <c r="G53" s="19"/>
      <c r="K53" s="10"/>
      <c r="M53" s="7"/>
    </row>
    <row r="54" spans="3:13">
      <c r="E54" s="5"/>
      <c r="F54" s="6"/>
      <c r="G54" s="5"/>
      <c r="K54" s="10"/>
      <c r="M54" s="7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1:J21"/>
    <mergeCell ref="A5:J5"/>
    <mergeCell ref="A8:J8"/>
    <mergeCell ref="A11:J11"/>
    <mergeCell ref="A14:J14"/>
    <mergeCell ref="A17:J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5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46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7" style="5" customWidth="1"/>
    <col min="14" max="16384" width="9.1640625" style="3"/>
  </cols>
  <sheetData>
    <row r="1" spans="1:13" s="2" customFormat="1" ht="29" customHeight="1">
      <c r="A1" s="49" t="s">
        <v>206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10</v>
      </c>
      <c r="H3" s="63"/>
      <c r="I3" s="63"/>
      <c r="J3" s="63"/>
      <c r="K3" s="61" t="s">
        <v>77</v>
      </c>
      <c r="L3" s="61" t="s">
        <v>3</v>
      </c>
      <c r="M3" s="64" t="s">
        <v>2</v>
      </c>
    </row>
    <row r="4" spans="1:13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5"/>
    </row>
    <row r="5" spans="1:13" ht="16">
      <c r="A5" s="45" t="s">
        <v>11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2" t="s">
        <v>28</v>
      </c>
      <c r="B6" s="11" t="s">
        <v>79</v>
      </c>
      <c r="C6" s="11" t="s">
        <v>61</v>
      </c>
      <c r="D6" s="11" t="s">
        <v>62</v>
      </c>
      <c r="E6" s="12" t="s">
        <v>234</v>
      </c>
      <c r="F6" s="11" t="s">
        <v>229</v>
      </c>
      <c r="G6" s="21" t="s">
        <v>87</v>
      </c>
      <c r="H6" s="21" t="s">
        <v>144</v>
      </c>
      <c r="I6" s="21" t="s">
        <v>14</v>
      </c>
      <c r="J6" s="22"/>
      <c r="K6" s="13" t="str">
        <f>"110,0"</f>
        <v>110,0</v>
      </c>
      <c r="L6" s="13" t="str">
        <f>"79,2770"</f>
        <v>79,2770</v>
      </c>
      <c r="M6" s="11" t="s">
        <v>66</v>
      </c>
    </row>
    <row r="8" spans="1:13" ht="16">
      <c r="A8" s="66" t="s">
        <v>69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2" t="s">
        <v>28</v>
      </c>
      <c r="B9" s="11" t="s">
        <v>148</v>
      </c>
      <c r="C9" s="11" t="s">
        <v>145</v>
      </c>
      <c r="D9" s="11" t="s">
        <v>146</v>
      </c>
      <c r="E9" s="12" t="s">
        <v>234</v>
      </c>
      <c r="F9" s="11" t="s">
        <v>229</v>
      </c>
      <c r="G9" s="21" t="s">
        <v>129</v>
      </c>
      <c r="H9" s="21" t="s">
        <v>147</v>
      </c>
      <c r="I9" s="21" t="s">
        <v>122</v>
      </c>
      <c r="J9" s="22"/>
      <c r="K9" s="13" t="str">
        <f>"185,0"</f>
        <v>185,0</v>
      </c>
      <c r="L9" s="13" t="str">
        <f>"114,4780"</f>
        <v>114,4780</v>
      </c>
      <c r="M9" s="11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>
      <c r="G18" s="5"/>
      <c r="K18" s="10"/>
      <c r="M18" s="7"/>
    </row>
    <row r="19" spans="3:13" ht="18">
      <c r="C19" s="9"/>
      <c r="D19" s="9"/>
      <c r="E19" s="5"/>
      <c r="F19" s="6"/>
      <c r="G19" s="5"/>
      <c r="K19" s="10"/>
      <c r="M19" s="7"/>
    </row>
    <row r="20" spans="3:13" ht="16">
      <c r="C20" s="36"/>
      <c r="D20" s="36"/>
      <c r="E20" s="5"/>
      <c r="F20" s="6"/>
      <c r="G20" s="5"/>
      <c r="K20" s="10"/>
      <c r="M20" s="7"/>
    </row>
    <row r="21" spans="3:13" ht="14">
      <c r="C21" s="15"/>
      <c r="D21" s="16"/>
      <c r="E21" s="5"/>
      <c r="F21" s="6"/>
      <c r="G21" s="5"/>
      <c r="K21" s="10"/>
      <c r="M21" s="7"/>
    </row>
    <row r="22" spans="3:13" ht="14">
      <c r="C22" s="1"/>
      <c r="D22" s="1"/>
      <c r="E22" s="1"/>
      <c r="F22" s="42"/>
      <c r="G22" s="1"/>
      <c r="K22" s="10"/>
      <c r="M22" s="7"/>
    </row>
    <row r="23" spans="3:13">
      <c r="E23" s="10"/>
      <c r="F23" s="20"/>
      <c r="G23" s="19"/>
      <c r="K23" s="10"/>
      <c r="M23" s="7"/>
    </row>
    <row r="24" spans="3:13">
      <c r="E24" s="10"/>
      <c r="F24" s="20"/>
      <c r="G24" s="19"/>
      <c r="K24" s="10"/>
      <c r="M24" s="7"/>
    </row>
    <row r="25" spans="3:13">
      <c r="E25" s="5"/>
      <c r="F25" s="6"/>
      <c r="G25" s="5"/>
      <c r="K25" s="10"/>
      <c r="M25" s="7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4" style="5" bestFit="1" customWidth="1"/>
    <col min="7" max="9" width="4.5" style="10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9" t="s">
        <v>207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221</v>
      </c>
      <c r="H3" s="63"/>
      <c r="I3" s="63"/>
      <c r="J3" s="63"/>
      <c r="K3" s="61" t="s">
        <v>77</v>
      </c>
      <c r="L3" s="61" t="s">
        <v>3</v>
      </c>
      <c r="M3" s="64" t="s">
        <v>2</v>
      </c>
    </row>
    <row r="4" spans="1:13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5"/>
    </row>
    <row r="5" spans="1:13" ht="16">
      <c r="A5" s="45" t="s">
        <v>151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2" t="s">
        <v>28</v>
      </c>
      <c r="B6" s="11" t="s">
        <v>195</v>
      </c>
      <c r="C6" s="11" t="s">
        <v>215</v>
      </c>
      <c r="D6" s="11" t="s">
        <v>194</v>
      </c>
      <c r="E6" s="12" t="s">
        <v>236</v>
      </c>
      <c r="F6" s="11" t="s">
        <v>230</v>
      </c>
      <c r="G6" s="21" t="s">
        <v>58</v>
      </c>
      <c r="H6" s="21" t="s">
        <v>92</v>
      </c>
      <c r="I6" s="21" t="s">
        <v>59</v>
      </c>
      <c r="J6" s="22"/>
      <c r="K6" s="13" t="str">
        <f>"45,0"</f>
        <v>45,0</v>
      </c>
      <c r="L6" s="13" t="str">
        <f>"35,5095"</f>
        <v>35,5095</v>
      </c>
      <c r="M6" s="11"/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36"/>
      <c r="D17" s="36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2"/>
      <c r="G19" s="1"/>
      <c r="K19" s="10"/>
      <c r="M19" s="7"/>
    </row>
    <row r="20" spans="3:13">
      <c r="E20" s="10"/>
      <c r="F20" s="20"/>
      <c r="G20" s="19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7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4.6640625" style="10" bestFit="1" customWidth="1"/>
    <col min="10" max="10" width="4.33203125" style="10" bestFit="1" customWidth="1"/>
    <col min="11" max="11" width="10.5" style="7" bestFit="1" customWidth="1"/>
    <col min="12" max="12" width="7.664062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9" t="s">
        <v>208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221</v>
      </c>
      <c r="H3" s="63"/>
      <c r="I3" s="63"/>
      <c r="J3" s="63"/>
      <c r="K3" s="61" t="s">
        <v>77</v>
      </c>
      <c r="L3" s="61" t="s">
        <v>3</v>
      </c>
      <c r="M3" s="64" t="s">
        <v>2</v>
      </c>
    </row>
    <row r="4" spans="1:13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5"/>
    </row>
    <row r="5" spans="1:13" ht="16">
      <c r="A5" s="45" t="s">
        <v>107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2" t="s">
        <v>28</v>
      </c>
      <c r="B6" s="11" t="s">
        <v>185</v>
      </c>
      <c r="C6" s="11" t="s">
        <v>216</v>
      </c>
      <c r="D6" s="11" t="s">
        <v>176</v>
      </c>
      <c r="E6" s="12" t="s">
        <v>234</v>
      </c>
      <c r="F6" s="11" t="s">
        <v>224</v>
      </c>
      <c r="G6" s="21" t="s">
        <v>177</v>
      </c>
      <c r="H6" s="23" t="s">
        <v>178</v>
      </c>
      <c r="I6" s="23" t="s">
        <v>178</v>
      </c>
      <c r="J6" s="22"/>
      <c r="K6" s="13" t="str">
        <f>"47,5"</f>
        <v>47,5</v>
      </c>
      <c r="L6" s="13" t="str">
        <f>"30,9629"</f>
        <v>30,9629</v>
      </c>
      <c r="M6" s="11" t="s">
        <v>179</v>
      </c>
    </row>
    <row r="8" spans="1:13" ht="16">
      <c r="A8" s="66" t="s">
        <v>30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32" t="s">
        <v>28</v>
      </c>
      <c r="B9" s="24" t="s">
        <v>186</v>
      </c>
      <c r="C9" s="24" t="s">
        <v>180</v>
      </c>
      <c r="D9" s="24" t="s">
        <v>181</v>
      </c>
      <c r="E9" s="25" t="s">
        <v>233</v>
      </c>
      <c r="F9" s="24" t="s">
        <v>225</v>
      </c>
      <c r="G9" s="30" t="s">
        <v>64</v>
      </c>
      <c r="H9" s="31" t="s">
        <v>65</v>
      </c>
      <c r="I9" s="31" t="s">
        <v>65</v>
      </c>
      <c r="J9" s="32"/>
      <c r="K9" s="26" t="str">
        <f>"65,0"</f>
        <v>65,0</v>
      </c>
      <c r="L9" s="26" t="str">
        <f>"40,5502"</f>
        <v>40,5502</v>
      </c>
      <c r="M9" s="24"/>
    </row>
    <row r="10" spans="1:13">
      <c r="A10" s="34" t="s">
        <v>28</v>
      </c>
      <c r="B10" s="27" t="s">
        <v>187</v>
      </c>
      <c r="C10" s="27" t="s">
        <v>217</v>
      </c>
      <c r="D10" s="27" t="s">
        <v>182</v>
      </c>
      <c r="E10" s="28" t="s">
        <v>235</v>
      </c>
      <c r="F10" s="27" t="s">
        <v>230</v>
      </c>
      <c r="G10" s="35" t="s">
        <v>63</v>
      </c>
      <c r="H10" s="35" t="s">
        <v>63</v>
      </c>
      <c r="I10" s="33" t="s">
        <v>63</v>
      </c>
      <c r="J10" s="34"/>
      <c r="K10" s="29" t="str">
        <f>"60,0"</f>
        <v>60,0</v>
      </c>
      <c r="L10" s="29" t="str">
        <f>"37,2523"</f>
        <v>37,2523</v>
      </c>
      <c r="M10" s="27"/>
    </row>
    <row r="12" spans="1:13" ht="16">
      <c r="A12" s="66" t="s">
        <v>69</v>
      </c>
      <c r="B12" s="66"/>
      <c r="C12" s="67"/>
      <c r="D12" s="67"/>
      <c r="E12" s="67"/>
      <c r="F12" s="67"/>
      <c r="G12" s="67"/>
      <c r="H12" s="67"/>
      <c r="I12" s="67"/>
      <c r="J12" s="67"/>
    </row>
    <row r="13" spans="1:13">
      <c r="A13" s="22" t="s">
        <v>28</v>
      </c>
      <c r="B13" s="11" t="s">
        <v>188</v>
      </c>
      <c r="C13" s="11" t="s">
        <v>183</v>
      </c>
      <c r="D13" s="11" t="s">
        <v>124</v>
      </c>
      <c r="E13" s="12" t="s">
        <v>233</v>
      </c>
      <c r="F13" s="11" t="s">
        <v>223</v>
      </c>
      <c r="G13" s="21" t="s">
        <v>64</v>
      </c>
      <c r="H13" s="21" t="s">
        <v>65</v>
      </c>
      <c r="I13" s="23" t="s">
        <v>184</v>
      </c>
      <c r="J13" s="22"/>
      <c r="K13" s="13" t="str">
        <f>"70,0"</f>
        <v>70,0</v>
      </c>
      <c r="L13" s="13" t="str">
        <f>"41,0305"</f>
        <v>41,0305</v>
      </c>
      <c r="M13" s="11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 ht="16">
      <c r="F18" s="8"/>
      <c r="G18" s="5"/>
      <c r="K18" s="10"/>
      <c r="M18" s="7"/>
    </row>
    <row r="19" spans="3:13" ht="16">
      <c r="F19" s="8"/>
      <c r="G19" s="5"/>
      <c r="K19" s="10"/>
      <c r="M19" s="7"/>
    </row>
    <row r="20" spans="3:13" ht="16">
      <c r="F20" s="8"/>
      <c r="G20" s="5"/>
      <c r="K20" s="10"/>
      <c r="M20" s="7"/>
    </row>
    <row r="21" spans="3:13" ht="16">
      <c r="F21" s="8"/>
      <c r="G21" s="5"/>
      <c r="K21" s="10"/>
      <c r="M21" s="7"/>
    </row>
    <row r="22" spans="3:13">
      <c r="G22" s="5"/>
      <c r="K22" s="10"/>
      <c r="M22" s="7"/>
    </row>
    <row r="23" spans="3:13" ht="18">
      <c r="C23" s="9"/>
      <c r="D23" s="9"/>
      <c r="E23" s="5"/>
      <c r="F23" s="6"/>
      <c r="G23" s="5"/>
      <c r="K23" s="10"/>
      <c r="M23" s="7"/>
    </row>
    <row r="24" spans="3:13" ht="16">
      <c r="C24" s="36"/>
      <c r="D24" s="36"/>
      <c r="E24" s="5"/>
      <c r="F24" s="6"/>
      <c r="G24" s="5"/>
      <c r="K24" s="10"/>
      <c r="M24" s="7"/>
    </row>
    <row r="25" spans="3:13" ht="14">
      <c r="C25" s="15"/>
      <c r="D25" s="16"/>
      <c r="E25" s="5"/>
      <c r="F25" s="6"/>
      <c r="G25" s="5"/>
      <c r="K25" s="10"/>
      <c r="M25" s="7"/>
    </row>
    <row r="26" spans="3:13" ht="14">
      <c r="C26" s="1"/>
      <c r="D26" s="1"/>
      <c r="E26" s="1"/>
      <c r="F26" s="42"/>
      <c r="G26" s="1"/>
      <c r="K26" s="10"/>
      <c r="M26" s="7"/>
    </row>
    <row r="27" spans="3:13">
      <c r="E27" s="10"/>
      <c r="F27" s="20"/>
      <c r="G27" s="19"/>
      <c r="K27" s="10"/>
      <c r="M27" s="7"/>
    </row>
    <row r="28" spans="3:13">
      <c r="E28" s="5"/>
      <c r="F28" s="6"/>
      <c r="G28" s="5"/>
      <c r="K28" s="10"/>
      <c r="M28" s="7"/>
    </row>
    <row r="29" spans="3:13" ht="14">
      <c r="C29" s="15"/>
      <c r="D29" s="16"/>
      <c r="E29" s="5"/>
      <c r="F29" s="6"/>
      <c r="G29" s="5"/>
      <c r="K29" s="10"/>
      <c r="M29" s="7"/>
    </row>
    <row r="30" spans="3:13" ht="14">
      <c r="C30" s="1"/>
      <c r="D30" s="1"/>
      <c r="E30" s="1"/>
      <c r="F30" s="42"/>
      <c r="G30" s="1"/>
      <c r="K30" s="10"/>
      <c r="M30" s="7"/>
    </row>
    <row r="31" spans="3:13">
      <c r="E31" s="10"/>
      <c r="F31" s="20"/>
      <c r="G31" s="19"/>
      <c r="K31" s="10"/>
      <c r="M31" s="7"/>
    </row>
    <row r="32" spans="3:13">
      <c r="E32" s="10"/>
      <c r="F32" s="20"/>
      <c r="G32" s="19"/>
      <c r="K32" s="10"/>
      <c r="M32" s="7"/>
    </row>
    <row r="33" spans="3:13">
      <c r="E33" s="5"/>
      <c r="F33" s="6"/>
      <c r="G33" s="5"/>
      <c r="K33" s="10"/>
      <c r="M33" s="7"/>
    </row>
    <row r="34" spans="3:13" ht="14">
      <c r="C34" s="15"/>
      <c r="D34" s="16"/>
      <c r="E34" s="5"/>
      <c r="F34" s="6"/>
      <c r="G34" s="5"/>
      <c r="K34" s="10"/>
      <c r="M34" s="7"/>
    </row>
    <row r="35" spans="3:13" ht="14">
      <c r="C35" s="1"/>
      <c r="D35" s="1"/>
      <c r="E35" s="1"/>
      <c r="F35" s="42"/>
      <c r="G35" s="1"/>
      <c r="K35" s="10"/>
      <c r="M35" s="7"/>
    </row>
    <row r="36" spans="3:13">
      <c r="E36" s="10"/>
      <c r="F36" s="20"/>
      <c r="G36" s="19"/>
      <c r="K36" s="10"/>
      <c r="M36" s="7"/>
    </row>
    <row r="37" spans="3:13">
      <c r="E37" s="5"/>
      <c r="F37" s="6"/>
      <c r="G37" s="5"/>
      <c r="K37" s="10"/>
      <c r="M37" s="7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4"/>
  <sheetViews>
    <sheetView tabSelected="1" workbookViewId="0">
      <selection activeCell="E9" sqref="E9"/>
    </sheetView>
  </sheetViews>
  <sheetFormatPr baseColWidth="10" defaultColWidth="9.1640625" defaultRowHeight="13"/>
  <cols>
    <col min="1" max="1" width="7.5" style="5" bestFit="1" customWidth="1"/>
    <col min="2" max="2" width="18.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49.6640625" style="5" bestFit="1" customWidth="1"/>
    <col min="7" max="9" width="4.5" style="10" customWidth="1"/>
    <col min="10" max="10" width="4.83203125" style="10" customWidth="1"/>
    <col min="11" max="11" width="10.5" style="20" bestFit="1" customWidth="1"/>
    <col min="12" max="12" width="7.5" style="7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49" t="s">
        <v>209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221</v>
      </c>
      <c r="H3" s="63"/>
      <c r="I3" s="63"/>
      <c r="J3" s="63"/>
      <c r="K3" s="68" t="s">
        <v>77</v>
      </c>
      <c r="L3" s="61" t="s">
        <v>3</v>
      </c>
      <c r="M3" s="64" t="s">
        <v>2</v>
      </c>
    </row>
    <row r="4" spans="1:13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9"/>
      <c r="L4" s="62"/>
      <c r="M4" s="65"/>
    </row>
    <row r="5" spans="1:13" ht="16">
      <c r="A5" s="45" t="s">
        <v>30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2" t="s">
        <v>81</v>
      </c>
      <c r="B6" s="11" t="s">
        <v>174</v>
      </c>
      <c r="C6" s="11" t="s">
        <v>169</v>
      </c>
      <c r="D6" s="11" t="s">
        <v>170</v>
      </c>
      <c r="E6" s="12" t="s">
        <v>233</v>
      </c>
      <c r="F6" s="11" t="s">
        <v>226</v>
      </c>
      <c r="G6" s="23" t="s">
        <v>60</v>
      </c>
      <c r="H6" s="23" t="s">
        <v>60</v>
      </c>
      <c r="I6" s="23" t="s">
        <v>85</v>
      </c>
      <c r="J6" s="22"/>
      <c r="K6" s="44">
        <v>0</v>
      </c>
      <c r="L6" s="13" t="str">
        <f>"0,0000"</f>
        <v>0,0000</v>
      </c>
      <c r="M6" s="11"/>
    </row>
    <row r="8" spans="1:13" ht="16">
      <c r="A8" s="66" t="s">
        <v>171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2" t="s">
        <v>28</v>
      </c>
      <c r="B9" s="11" t="s">
        <v>175</v>
      </c>
      <c r="C9" s="11" t="s">
        <v>172</v>
      </c>
      <c r="D9" s="11" t="s">
        <v>173</v>
      </c>
      <c r="E9" s="12" t="s">
        <v>233</v>
      </c>
      <c r="F9" s="11" t="s">
        <v>224</v>
      </c>
      <c r="G9" s="21" t="s">
        <v>65</v>
      </c>
      <c r="H9" s="21" t="s">
        <v>17</v>
      </c>
      <c r="I9" s="23" t="s">
        <v>18</v>
      </c>
      <c r="J9" s="22"/>
      <c r="K9" s="44" t="str">
        <f>"80,0"</f>
        <v>80,0</v>
      </c>
      <c r="L9" s="13" t="str">
        <f>"41,2700"</f>
        <v>41,2700</v>
      </c>
      <c r="M9" s="11"/>
    </row>
    <row r="11" spans="1:13" ht="16">
      <c r="F11" s="8"/>
      <c r="G11" s="5"/>
      <c r="M11" s="7"/>
    </row>
    <row r="12" spans="1:13" ht="16">
      <c r="F12" s="8"/>
      <c r="G12" s="5"/>
      <c r="M12" s="7"/>
    </row>
    <row r="13" spans="1:13" ht="16">
      <c r="F13" s="8"/>
      <c r="G13" s="5"/>
      <c r="M13" s="7"/>
    </row>
    <row r="14" spans="1:13" ht="16">
      <c r="F14" s="8"/>
      <c r="G14" s="5"/>
      <c r="M14" s="7"/>
    </row>
    <row r="15" spans="1:13" ht="16">
      <c r="F15" s="8"/>
      <c r="G15" s="5"/>
      <c r="M15" s="7"/>
    </row>
    <row r="16" spans="1:13" ht="16">
      <c r="F16" s="8"/>
      <c r="G16" s="5"/>
      <c r="M16" s="7"/>
    </row>
    <row r="17" spans="3:13" ht="16">
      <c r="F17" s="8"/>
      <c r="G17" s="5"/>
      <c r="M17" s="7"/>
    </row>
    <row r="18" spans="3:13">
      <c r="G18" s="5"/>
      <c r="M18" s="7"/>
    </row>
    <row r="19" spans="3:13" ht="18">
      <c r="C19" s="9"/>
      <c r="D19" s="9"/>
      <c r="E19" s="5"/>
      <c r="F19" s="6"/>
      <c r="G19" s="5"/>
      <c r="M19" s="7"/>
    </row>
    <row r="20" spans="3:13" ht="16">
      <c r="C20" s="36"/>
      <c r="D20" s="36"/>
      <c r="E20" s="5"/>
      <c r="F20" s="6"/>
      <c r="G20" s="5"/>
      <c r="M20" s="7"/>
    </row>
    <row r="21" spans="3:13" ht="14">
      <c r="C21" s="15"/>
      <c r="D21" s="16"/>
      <c r="E21" s="5"/>
      <c r="F21" s="6"/>
      <c r="G21" s="5"/>
      <c r="M21" s="7"/>
    </row>
    <row r="22" spans="3:13" ht="14">
      <c r="C22" s="1"/>
      <c r="D22" s="1"/>
      <c r="E22" s="1"/>
      <c r="F22" s="42"/>
      <c r="G22" s="1"/>
      <c r="M22" s="7"/>
    </row>
    <row r="23" spans="3:13">
      <c r="E23" s="10"/>
      <c r="F23" s="20"/>
      <c r="G23" s="19"/>
      <c r="M23" s="7"/>
    </row>
    <row r="24" spans="3:13">
      <c r="E24" s="5"/>
      <c r="F24" s="6"/>
      <c r="G24" s="5"/>
      <c r="M24" s="7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2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5.5" style="10" customWidth="1"/>
    <col min="10" max="10" width="4.83203125" style="10" customWidth="1"/>
    <col min="11" max="13" width="4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49" t="s">
        <v>197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8</v>
      </c>
      <c r="H3" s="63"/>
      <c r="I3" s="63"/>
      <c r="J3" s="63"/>
      <c r="K3" s="63" t="s">
        <v>9</v>
      </c>
      <c r="L3" s="63"/>
      <c r="M3" s="63"/>
      <c r="N3" s="63"/>
      <c r="O3" s="63" t="s">
        <v>10</v>
      </c>
      <c r="P3" s="63"/>
      <c r="Q3" s="63"/>
      <c r="R3" s="63"/>
      <c r="S3" s="61" t="s">
        <v>1</v>
      </c>
      <c r="T3" s="61" t="s">
        <v>3</v>
      </c>
      <c r="U3" s="64" t="s">
        <v>2</v>
      </c>
    </row>
    <row r="4" spans="1:21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2"/>
      <c r="T4" s="62"/>
      <c r="U4" s="65"/>
    </row>
    <row r="5" spans="1:21" ht="16">
      <c r="A5" s="45" t="s">
        <v>11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>
      <c r="A6" s="22" t="s">
        <v>28</v>
      </c>
      <c r="B6" s="11" t="s">
        <v>29</v>
      </c>
      <c r="C6" s="11" t="s">
        <v>12</v>
      </c>
      <c r="D6" s="11" t="s">
        <v>13</v>
      </c>
      <c r="E6" s="12" t="s">
        <v>234</v>
      </c>
      <c r="F6" s="11" t="s">
        <v>223</v>
      </c>
      <c r="G6" s="21" t="s">
        <v>14</v>
      </c>
      <c r="H6" s="21" t="s">
        <v>15</v>
      </c>
      <c r="I6" s="21" t="s">
        <v>16</v>
      </c>
      <c r="J6" s="22"/>
      <c r="K6" s="21" t="s">
        <v>17</v>
      </c>
      <c r="L6" s="21" t="s">
        <v>18</v>
      </c>
      <c r="M6" s="23" t="s">
        <v>19</v>
      </c>
      <c r="N6" s="22"/>
      <c r="O6" s="21" t="s">
        <v>20</v>
      </c>
      <c r="P6" s="21" t="s">
        <v>21</v>
      </c>
      <c r="Q6" s="21" t="s">
        <v>22</v>
      </c>
      <c r="R6" s="22"/>
      <c r="S6" s="13" t="str">
        <f>"365,0"</f>
        <v>365,0</v>
      </c>
      <c r="T6" s="13" t="str">
        <f>"263,5665"</f>
        <v>263,5665</v>
      </c>
      <c r="U6" s="11"/>
    </row>
    <row r="8" spans="1:21" ht="16">
      <c r="F8" s="8"/>
      <c r="G8" s="5"/>
    </row>
    <row r="9" spans="1:21" ht="16">
      <c r="F9" s="8"/>
      <c r="G9" s="5"/>
    </row>
    <row r="10" spans="1:21" ht="16">
      <c r="F10" s="8"/>
      <c r="G10" s="5"/>
    </row>
    <row r="11" spans="1:21" ht="16">
      <c r="F11" s="8"/>
      <c r="G11" s="5"/>
    </row>
    <row r="12" spans="1:21" ht="16">
      <c r="F12" s="8"/>
      <c r="G12" s="5"/>
    </row>
    <row r="13" spans="1:21" ht="16">
      <c r="F13" s="8"/>
      <c r="G13" s="5"/>
    </row>
    <row r="14" spans="1:21" ht="16">
      <c r="F14" s="8"/>
      <c r="G14" s="5"/>
    </row>
    <row r="15" spans="1:21">
      <c r="G15" s="5"/>
    </row>
    <row r="16" spans="1:21" ht="18">
      <c r="C16" s="9"/>
      <c r="D16" s="9"/>
      <c r="E16" s="5"/>
      <c r="F16" s="6"/>
      <c r="G16" s="5"/>
    </row>
    <row r="17" spans="3:7" ht="16">
      <c r="C17" s="36"/>
      <c r="D17" s="36"/>
      <c r="E17" s="5"/>
      <c r="F17" s="6"/>
      <c r="G17" s="5"/>
    </row>
    <row r="18" spans="3:7" ht="14">
      <c r="C18" s="15"/>
      <c r="D18" s="16"/>
      <c r="E18" s="5"/>
      <c r="F18" s="6"/>
      <c r="G18" s="5"/>
    </row>
    <row r="19" spans="3:7" ht="14">
      <c r="C19" s="1"/>
      <c r="D19" s="1"/>
      <c r="E19" s="1"/>
      <c r="F19" s="42"/>
      <c r="G19" s="1"/>
    </row>
    <row r="20" spans="3:7">
      <c r="E20" s="10"/>
      <c r="F20" s="20"/>
      <c r="G20" s="19"/>
    </row>
    <row r="21" spans="3:7">
      <c r="E21" s="5"/>
      <c r="F21" s="6"/>
      <c r="G21" s="5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8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4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16" style="5" customWidth="1"/>
    <col min="18" max="16384" width="9.1640625" style="3"/>
  </cols>
  <sheetData>
    <row r="1" spans="1:17" s="2" customFormat="1" ht="29" customHeight="1">
      <c r="A1" s="49" t="s">
        <v>198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1:17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9</v>
      </c>
      <c r="H3" s="63"/>
      <c r="I3" s="63"/>
      <c r="J3" s="63"/>
      <c r="K3" s="63" t="s">
        <v>10</v>
      </c>
      <c r="L3" s="63"/>
      <c r="M3" s="63"/>
      <c r="N3" s="63"/>
      <c r="O3" s="61" t="s">
        <v>1</v>
      </c>
      <c r="P3" s="61" t="s">
        <v>3</v>
      </c>
      <c r="Q3" s="64" t="s">
        <v>2</v>
      </c>
    </row>
    <row r="4" spans="1:17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2"/>
      <c r="P4" s="62"/>
      <c r="Q4" s="65"/>
    </row>
    <row r="5" spans="1:17" ht="16">
      <c r="A5" s="45" t="s">
        <v>55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7">
      <c r="A6" s="22" t="s">
        <v>28</v>
      </c>
      <c r="B6" s="11" t="s">
        <v>131</v>
      </c>
      <c r="C6" s="11" t="s">
        <v>210</v>
      </c>
      <c r="D6" s="11" t="s">
        <v>84</v>
      </c>
      <c r="E6" s="12" t="s">
        <v>235</v>
      </c>
      <c r="F6" s="11" t="s">
        <v>224</v>
      </c>
      <c r="G6" s="23" t="s">
        <v>85</v>
      </c>
      <c r="H6" s="21" t="s">
        <v>85</v>
      </c>
      <c r="I6" s="23" t="s">
        <v>86</v>
      </c>
      <c r="J6" s="22"/>
      <c r="K6" s="21" t="s">
        <v>87</v>
      </c>
      <c r="L6" s="21" t="s">
        <v>88</v>
      </c>
      <c r="M6" s="22"/>
      <c r="N6" s="22"/>
      <c r="O6" s="13" t="str">
        <f>"157,5"</f>
        <v>157,5</v>
      </c>
      <c r="P6" s="13" t="str">
        <f>"198,8091"</f>
        <v>198,8091</v>
      </c>
      <c r="Q6" s="11"/>
    </row>
    <row r="8" spans="1:17" ht="16">
      <c r="A8" s="66" t="s">
        <v>93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7">
      <c r="A9" s="22" t="s">
        <v>28</v>
      </c>
      <c r="B9" s="11" t="s">
        <v>168</v>
      </c>
      <c r="C9" s="11" t="s">
        <v>167</v>
      </c>
      <c r="D9" s="11" t="s">
        <v>150</v>
      </c>
      <c r="E9" s="12" t="s">
        <v>233</v>
      </c>
      <c r="F9" s="11" t="s">
        <v>225</v>
      </c>
      <c r="G9" s="21" t="s">
        <v>85</v>
      </c>
      <c r="H9" s="23" t="s">
        <v>63</v>
      </c>
      <c r="I9" s="22"/>
      <c r="J9" s="22"/>
      <c r="K9" s="21" t="s">
        <v>15</v>
      </c>
      <c r="L9" s="21" t="s">
        <v>114</v>
      </c>
      <c r="M9" s="23" t="s">
        <v>115</v>
      </c>
      <c r="N9" s="22"/>
      <c r="O9" s="13" t="str">
        <f>"177,5"</f>
        <v>177,5</v>
      </c>
      <c r="P9" s="13" t="str">
        <f>"200,4863"</f>
        <v>200,4863</v>
      </c>
      <c r="Q9" s="11" t="s">
        <v>218</v>
      </c>
    </row>
    <row r="11" spans="1:17" ht="16">
      <c r="F11" s="8"/>
      <c r="G11" s="5"/>
    </row>
    <row r="12" spans="1:17" ht="16">
      <c r="F12" s="8"/>
      <c r="G12" s="5"/>
    </row>
    <row r="13" spans="1:17" ht="16">
      <c r="F13" s="8"/>
      <c r="G13" s="5"/>
    </row>
    <row r="14" spans="1:17" ht="16">
      <c r="F14" s="8"/>
      <c r="G14" s="5"/>
    </row>
    <row r="15" spans="1:17" ht="16">
      <c r="F15" s="8"/>
      <c r="G15" s="5"/>
    </row>
    <row r="16" spans="1:17" ht="16">
      <c r="F16" s="8"/>
      <c r="G16" s="5"/>
    </row>
    <row r="17" spans="3:7" ht="16">
      <c r="F17" s="8"/>
      <c r="G17" s="5"/>
    </row>
    <row r="18" spans="3:7">
      <c r="G18" s="5"/>
    </row>
    <row r="19" spans="3:7" ht="18">
      <c r="C19" s="9"/>
      <c r="D19" s="9"/>
      <c r="E19" s="5"/>
      <c r="F19" s="6"/>
      <c r="G19" s="5"/>
    </row>
    <row r="20" spans="3:7" ht="16">
      <c r="C20" s="36"/>
      <c r="D20" s="36"/>
      <c r="E20" s="5"/>
      <c r="F20" s="6"/>
      <c r="G20" s="5"/>
    </row>
    <row r="21" spans="3:7" ht="14">
      <c r="C21" s="15"/>
      <c r="D21" s="16"/>
      <c r="E21" s="5"/>
      <c r="F21" s="6"/>
      <c r="G21" s="5"/>
    </row>
    <row r="22" spans="3:7" ht="14">
      <c r="C22" s="1"/>
      <c r="D22" s="1"/>
      <c r="E22" s="1"/>
      <c r="F22" s="42"/>
      <c r="G22" s="1"/>
    </row>
    <row r="23" spans="3:7">
      <c r="E23" s="10"/>
      <c r="F23" s="20"/>
      <c r="G23" s="19"/>
    </row>
    <row r="24" spans="3:7">
      <c r="E24" s="5"/>
      <c r="F24" s="6"/>
      <c r="G24" s="5"/>
    </row>
    <row r="25" spans="3:7" ht="14">
      <c r="C25" s="15"/>
      <c r="D25" s="16"/>
      <c r="E25" s="5"/>
      <c r="F25" s="6"/>
      <c r="G25" s="5"/>
    </row>
    <row r="26" spans="3:7" ht="14">
      <c r="C26" s="1"/>
      <c r="D26" s="1"/>
      <c r="E26" s="1"/>
      <c r="F26" s="42"/>
      <c r="G26" s="1"/>
    </row>
    <row r="27" spans="3:7">
      <c r="E27" s="10"/>
      <c r="F27" s="20"/>
      <c r="G27" s="19"/>
    </row>
    <row r="28" spans="3:7">
      <c r="E28" s="5"/>
      <c r="F28" s="6"/>
      <c r="G28" s="5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5.6640625" style="10" bestFit="1" customWidth="1"/>
    <col min="10" max="10" width="4.33203125" style="10" bestFit="1" customWidth="1"/>
    <col min="11" max="11" width="10.5" style="7" bestFit="1" customWidth="1"/>
    <col min="12" max="12" width="8.664062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9" t="s">
        <v>199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8</v>
      </c>
      <c r="H3" s="63"/>
      <c r="I3" s="63"/>
      <c r="J3" s="63"/>
      <c r="K3" s="61" t="s">
        <v>77</v>
      </c>
      <c r="L3" s="61" t="s">
        <v>3</v>
      </c>
      <c r="M3" s="64" t="s">
        <v>2</v>
      </c>
    </row>
    <row r="4" spans="1:13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5"/>
    </row>
    <row r="5" spans="1:13" ht="16">
      <c r="A5" s="45" t="s">
        <v>30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2" t="s">
        <v>28</v>
      </c>
      <c r="B6" s="11" t="s">
        <v>52</v>
      </c>
      <c r="C6" s="11" t="s">
        <v>211</v>
      </c>
      <c r="D6" s="11" t="s">
        <v>32</v>
      </c>
      <c r="E6" s="12" t="s">
        <v>235</v>
      </c>
      <c r="F6" s="11" t="s">
        <v>223</v>
      </c>
      <c r="G6" s="21" t="s">
        <v>33</v>
      </c>
      <c r="H6" s="21" t="s">
        <v>34</v>
      </c>
      <c r="I6" s="21" t="s">
        <v>35</v>
      </c>
      <c r="J6" s="22"/>
      <c r="K6" s="13" t="str">
        <f>"230,0"</f>
        <v>230,0</v>
      </c>
      <c r="L6" s="13" t="str">
        <f>"153,9890"</f>
        <v>153,9890</v>
      </c>
      <c r="M6" s="11" t="s">
        <v>41</v>
      </c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36"/>
      <c r="D17" s="36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2"/>
      <c r="G19" s="1"/>
      <c r="K19" s="10"/>
      <c r="M19" s="7"/>
    </row>
    <row r="20" spans="3:13">
      <c r="E20" s="10"/>
      <c r="F20" s="20"/>
      <c r="G20" s="19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63"/>
  <sheetViews>
    <sheetView zoomScaleNormal="100" workbookViewId="0">
      <selection activeCell="E33" sqref="E33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49.6640625" style="5" bestFit="1" customWidth="1"/>
    <col min="7" max="9" width="5.6640625" style="10" bestFit="1" customWidth="1"/>
    <col min="10" max="10" width="4.33203125" style="10" bestFit="1" customWidth="1"/>
    <col min="11" max="11" width="10.5" style="7" bestFit="1" customWidth="1"/>
    <col min="12" max="12" width="8.6640625" style="7" bestFit="1" customWidth="1"/>
    <col min="13" max="13" width="23.5" style="5" customWidth="1"/>
    <col min="14" max="16384" width="9.1640625" style="3"/>
  </cols>
  <sheetData>
    <row r="1" spans="1:13" s="2" customFormat="1" ht="29" customHeight="1">
      <c r="A1" s="49" t="s">
        <v>200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9</v>
      </c>
      <c r="H3" s="63"/>
      <c r="I3" s="63"/>
      <c r="J3" s="63"/>
      <c r="K3" s="61" t="s">
        <v>77</v>
      </c>
      <c r="L3" s="61" t="s">
        <v>3</v>
      </c>
      <c r="M3" s="64" t="s">
        <v>2</v>
      </c>
    </row>
    <row r="4" spans="1:13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5"/>
    </row>
    <row r="5" spans="1:13" ht="16">
      <c r="A5" s="45" t="s">
        <v>55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2" t="s">
        <v>28</v>
      </c>
      <c r="B6" s="11" t="s">
        <v>131</v>
      </c>
      <c r="C6" s="11" t="s">
        <v>210</v>
      </c>
      <c r="D6" s="11" t="s">
        <v>84</v>
      </c>
      <c r="E6" s="12" t="s">
        <v>235</v>
      </c>
      <c r="F6" s="11" t="s">
        <v>224</v>
      </c>
      <c r="G6" s="23" t="s">
        <v>85</v>
      </c>
      <c r="H6" s="21" t="s">
        <v>85</v>
      </c>
      <c r="I6" s="23" t="s">
        <v>86</v>
      </c>
      <c r="J6" s="22"/>
      <c r="K6" s="13" t="str">
        <f>"55,0"</f>
        <v>55,0</v>
      </c>
      <c r="L6" s="13" t="str">
        <f>"69,4254"</f>
        <v>69,4254</v>
      </c>
      <c r="M6" s="11"/>
    </row>
    <row r="8" spans="1:13" ht="16">
      <c r="A8" s="66" t="s">
        <v>89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2" t="s">
        <v>28</v>
      </c>
      <c r="B9" s="11" t="s">
        <v>132</v>
      </c>
      <c r="C9" s="11" t="s">
        <v>90</v>
      </c>
      <c r="D9" s="11" t="s">
        <v>91</v>
      </c>
      <c r="E9" s="12" t="s">
        <v>233</v>
      </c>
      <c r="F9" s="11" t="s">
        <v>226</v>
      </c>
      <c r="G9" s="21" t="s">
        <v>58</v>
      </c>
      <c r="H9" s="23" t="s">
        <v>92</v>
      </c>
      <c r="I9" s="21" t="s">
        <v>92</v>
      </c>
      <c r="J9" s="22"/>
      <c r="K9" s="13" t="str">
        <f>"42,5"</f>
        <v>42,5</v>
      </c>
      <c r="L9" s="13" t="str">
        <f>"52,9040"</f>
        <v>52,9040</v>
      </c>
      <c r="M9" s="11"/>
    </row>
    <row r="11" spans="1:13" ht="16">
      <c r="A11" s="66" t="s">
        <v>93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22" t="s">
        <v>28</v>
      </c>
      <c r="B12" s="11" t="s">
        <v>133</v>
      </c>
      <c r="C12" s="11" t="s">
        <v>212</v>
      </c>
      <c r="D12" s="11" t="s">
        <v>94</v>
      </c>
      <c r="E12" s="12" t="s">
        <v>236</v>
      </c>
      <c r="F12" s="11" t="s">
        <v>227</v>
      </c>
      <c r="G12" s="21" t="s">
        <v>95</v>
      </c>
      <c r="H12" s="23" t="s">
        <v>96</v>
      </c>
      <c r="I12" s="23" t="s">
        <v>96</v>
      </c>
      <c r="J12" s="22"/>
      <c r="K12" s="13" t="str">
        <f>"100,0"</f>
        <v>100,0</v>
      </c>
      <c r="L12" s="13" t="str">
        <f>"85,9400"</f>
        <v>85,9400</v>
      </c>
      <c r="M12" s="11"/>
    </row>
    <row r="14" spans="1:13" ht="16">
      <c r="A14" s="66" t="s">
        <v>11</v>
      </c>
      <c r="B14" s="66"/>
      <c r="C14" s="67"/>
      <c r="D14" s="67"/>
      <c r="E14" s="67"/>
      <c r="F14" s="67"/>
      <c r="G14" s="67"/>
      <c r="H14" s="67"/>
      <c r="I14" s="67"/>
      <c r="J14" s="67"/>
    </row>
    <row r="15" spans="1:13">
      <c r="A15" s="32" t="s">
        <v>28</v>
      </c>
      <c r="B15" s="24" t="s">
        <v>134</v>
      </c>
      <c r="C15" s="24" t="s">
        <v>98</v>
      </c>
      <c r="D15" s="24" t="s">
        <v>99</v>
      </c>
      <c r="E15" s="25" t="s">
        <v>233</v>
      </c>
      <c r="F15" s="24" t="s">
        <v>226</v>
      </c>
      <c r="G15" s="30" t="s">
        <v>100</v>
      </c>
      <c r="H15" s="30" t="s">
        <v>37</v>
      </c>
      <c r="I15" s="30" t="s">
        <v>38</v>
      </c>
      <c r="J15" s="32"/>
      <c r="K15" s="26" t="str">
        <f>"142,5"</f>
        <v>142,5</v>
      </c>
      <c r="L15" s="26" t="str">
        <f>"102,4005"</f>
        <v>102,4005</v>
      </c>
      <c r="M15" s="24"/>
    </row>
    <row r="16" spans="1:13">
      <c r="A16" s="40" t="s">
        <v>53</v>
      </c>
      <c r="B16" s="37" t="s">
        <v>135</v>
      </c>
      <c r="C16" s="37" t="s">
        <v>101</v>
      </c>
      <c r="D16" s="37" t="s">
        <v>102</v>
      </c>
      <c r="E16" s="38" t="s">
        <v>233</v>
      </c>
      <c r="F16" s="37" t="s">
        <v>223</v>
      </c>
      <c r="G16" s="41" t="s">
        <v>16</v>
      </c>
      <c r="H16" s="41" t="s">
        <v>103</v>
      </c>
      <c r="I16" s="41" t="s">
        <v>36</v>
      </c>
      <c r="J16" s="40"/>
      <c r="K16" s="39" t="str">
        <f>"135,0"</f>
        <v>135,0</v>
      </c>
      <c r="L16" s="39" t="str">
        <f>"97,9560"</f>
        <v>97,9560</v>
      </c>
      <c r="M16" s="37"/>
    </row>
    <row r="17" spans="1:13">
      <c r="A17" s="34" t="s">
        <v>136</v>
      </c>
      <c r="B17" s="27" t="s">
        <v>137</v>
      </c>
      <c r="C17" s="27" t="s">
        <v>104</v>
      </c>
      <c r="D17" s="27" t="s">
        <v>105</v>
      </c>
      <c r="E17" s="28" t="s">
        <v>233</v>
      </c>
      <c r="F17" s="27" t="s">
        <v>223</v>
      </c>
      <c r="G17" s="33" t="s">
        <v>95</v>
      </c>
      <c r="H17" s="33" t="s">
        <v>14</v>
      </c>
      <c r="I17" s="35" t="s">
        <v>106</v>
      </c>
      <c r="J17" s="34"/>
      <c r="K17" s="29" t="str">
        <f>"110,0"</f>
        <v>110,0</v>
      </c>
      <c r="L17" s="29" t="str">
        <f>"78,3860"</f>
        <v>78,3860</v>
      </c>
      <c r="M17" s="27"/>
    </row>
    <row r="19" spans="1:13" ht="16">
      <c r="A19" s="66" t="s">
        <v>107</v>
      </c>
      <c r="B19" s="66"/>
      <c r="C19" s="67"/>
      <c r="D19" s="67"/>
      <c r="E19" s="67"/>
      <c r="F19" s="67"/>
      <c r="G19" s="67"/>
      <c r="H19" s="67"/>
      <c r="I19" s="67"/>
      <c r="J19" s="67"/>
    </row>
    <row r="20" spans="1:13">
      <c r="A20" s="32" t="s">
        <v>28</v>
      </c>
      <c r="B20" s="24" t="s">
        <v>138</v>
      </c>
      <c r="C20" s="24" t="s">
        <v>108</v>
      </c>
      <c r="D20" s="24" t="s">
        <v>109</v>
      </c>
      <c r="E20" s="25" t="s">
        <v>233</v>
      </c>
      <c r="F20" s="24" t="s">
        <v>226</v>
      </c>
      <c r="G20" s="31" t="s">
        <v>100</v>
      </c>
      <c r="H20" s="30" t="s">
        <v>110</v>
      </c>
      <c r="I20" s="31" t="s">
        <v>20</v>
      </c>
      <c r="J20" s="32"/>
      <c r="K20" s="26" t="str">
        <f>"145,0"</f>
        <v>145,0</v>
      </c>
      <c r="L20" s="26" t="str">
        <f>"97,4980"</f>
        <v>97,4980</v>
      </c>
      <c r="M20" s="24" t="s">
        <v>111</v>
      </c>
    </row>
    <row r="21" spans="1:13">
      <c r="A21" s="34" t="s">
        <v>53</v>
      </c>
      <c r="B21" s="27" t="s">
        <v>139</v>
      </c>
      <c r="C21" s="27" t="s">
        <v>112</v>
      </c>
      <c r="D21" s="27" t="s">
        <v>113</v>
      </c>
      <c r="E21" s="28" t="s">
        <v>233</v>
      </c>
      <c r="F21" s="27" t="s">
        <v>226</v>
      </c>
      <c r="G21" s="33" t="s">
        <v>114</v>
      </c>
      <c r="H21" s="33" t="s">
        <v>115</v>
      </c>
      <c r="I21" s="35" t="s">
        <v>36</v>
      </c>
      <c r="J21" s="34"/>
      <c r="K21" s="29" t="str">
        <f>"130,0"</f>
        <v>130,0</v>
      </c>
      <c r="L21" s="29" t="str">
        <f>"87,6720"</f>
        <v>87,6720</v>
      </c>
      <c r="M21" s="27"/>
    </row>
    <row r="23" spans="1:13" ht="16">
      <c r="A23" s="66" t="s">
        <v>30</v>
      </c>
      <c r="B23" s="66"/>
      <c r="C23" s="67"/>
      <c r="D23" s="67"/>
      <c r="E23" s="67"/>
      <c r="F23" s="67"/>
      <c r="G23" s="67"/>
      <c r="H23" s="67"/>
      <c r="I23" s="67"/>
      <c r="J23" s="67"/>
    </row>
    <row r="24" spans="1:13">
      <c r="A24" s="32" t="s">
        <v>28</v>
      </c>
      <c r="B24" s="24" t="s">
        <v>54</v>
      </c>
      <c r="C24" s="24" t="s">
        <v>43</v>
      </c>
      <c r="D24" s="24" t="s">
        <v>44</v>
      </c>
      <c r="E24" s="25" t="s">
        <v>233</v>
      </c>
      <c r="F24" s="24" t="s">
        <v>223</v>
      </c>
      <c r="G24" s="30" t="s">
        <v>20</v>
      </c>
      <c r="H24" s="30" t="s">
        <v>21</v>
      </c>
      <c r="I24" s="30" t="s">
        <v>48</v>
      </c>
      <c r="J24" s="32"/>
      <c r="K24" s="26" t="str">
        <f>"162,5"</f>
        <v>162,5</v>
      </c>
      <c r="L24" s="26" t="str">
        <f>"104,1625"</f>
        <v>104,1625</v>
      </c>
      <c r="M24" s="24" t="s">
        <v>49</v>
      </c>
    </row>
    <row r="25" spans="1:13">
      <c r="A25" s="34" t="s">
        <v>53</v>
      </c>
      <c r="B25" s="27" t="s">
        <v>140</v>
      </c>
      <c r="C25" s="27" t="s">
        <v>116</v>
      </c>
      <c r="D25" s="27" t="s">
        <v>117</v>
      </c>
      <c r="E25" s="28" t="s">
        <v>233</v>
      </c>
      <c r="F25" s="27" t="s">
        <v>228</v>
      </c>
      <c r="G25" s="35" t="s">
        <v>37</v>
      </c>
      <c r="H25" s="33" t="s">
        <v>37</v>
      </c>
      <c r="I25" s="35" t="s">
        <v>110</v>
      </c>
      <c r="J25" s="34"/>
      <c r="K25" s="29" t="str">
        <f>"140,0"</f>
        <v>140,0</v>
      </c>
      <c r="L25" s="29" t="str">
        <f>"89,4740"</f>
        <v>89,4740</v>
      </c>
      <c r="M25" s="27"/>
    </row>
    <row r="27" spans="1:13" ht="16">
      <c r="A27" s="66" t="s">
        <v>69</v>
      </c>
      <c r="B27" s="66"/>
      <c r="C27" s="67"/>
      <c r="D27" s="67"/>
      <c r="E27" s="67"/>
      <c r="F27" s="67"/>
      <c r="G27" s="67"/>
      <c r="H27" s="67"/>
      <c r="I27" s="67"/>
      <c r="J27" s="67"/>
    </row>
    <row r="28" spans="1:13">
      <c r="A28" s="32" t="s">
        <v>28</v>
      </c>
      <c r="B28" s="24" t="s">
        <v>141</v>
      </c>
      <c r="C28" s="24" t="s">
        <v>119</v>
      </c>
      <c r="D28" s="24" t="s">
        <v>120</v>
      </c>
      <c r="E28" s="25" t="s">
        <v>233</v>
      </c>
      <c r="F28" s="24" t="s">
        <v>223</v>
      </c>
      <c r="G28" s="30" t="s">
        <v>121</v>
      </c>
      <c r="H28" s="30" t="s">
        <v>122</v>
      </c>
      <c r="I28" s="31" t="s">
        <v>45</v>
      </c>
      <c r="J28" s="32"/>
      <c r="K28" s="26" t="str">
        <f>"185,0"</f>
        <v>185,0</v>
      </c>
      <c r="L28" s="26" t="str">
        <f>"113,4235"</f>
        <v>113,4235</v>
      </c>
      <c r="M28" s="24"/>
    </row>
    <row r="29" spans="1:13">
      <c r="A29" s="34" t="s">
        <v>81</v>
      </c>
      <c r="B29" s="27" t="s">
        <v>142</v>
      </c>
      <c r="C29" s="27" t="s">
        <v>123</v>
      </c>
      <c r="D29" s="27" t="s">
        <v>124</v>
      </c>
      <c r="E29" s="28" t="s">
        <v>233</v>
      </c>
      <c r="F29" s="27" t="s">
        <v>223</v>
      </c>
      <c r="G29" s="35" t="s">
        <v>125</v>
      </c>
      <c r="H29" s="35" t="s">
        <v>125</v>
      </c>
      <c r="I29" s="35" t="s">
        <v>125</v>
      </c>
      <c r="J29" s="34"/>
      <c r="K29" s="29" t="str">
        <f>"0.00"</f>
        <v>0.00</v>
      </c>
      <c r="L29" s="29" t="str">
        <f>"0,0000"</f>
        <v>0,0000</v>
      </c>
      <c r="M29" s="27"/>
    </row>
    <row r="31" spans="1:13" ht="16">
      <c r="A31" s="66" t="s">
        <v>71</v>
      </c>
      <c r="B31" s="66"/>
      <c r="C31" s="67"/>
      <c r="D31" s="67"/>
      <c r="E31" s="67"/>
      <c r="F31" s="67"/>
      <c r="G31" s="67"/>
      <c r="H31" s="67"/>
      <c r="I31" s="67"/>
      <c r="J31" s="67"/>
    </row>
    <row r="32" spans="1:13">
      <c r="A32" s="22" t="s">
        <v>28</v>
      </c>
      <c r="B32" s="11" t="s">
        <v>143</v>
      </c>
      <c r="C32" s="11" t="s">
        <v>126</v>
      </c>
      <c r="D32" s="11" t="s">
        <v>127</v>
      </c>
      <c r="E32" s="12" t="s">
        <v>233</v>
      </c>
      <c r="F32" s="11" t="s">
        <v>226</v>
      </c>
      <c r="G32" s="21" t="s">
        <v>128</v>
      </c>
      <c r="H32" s="21" t="s">
        <v>129</v>
      </c>
      <c r="I32" s="21" t="s">
        <v>121</v>
      </c>
      <c r="J32" s="22"/>
      <c r="K32" s="13" t="str">
        <f>"170,0"</f>
        <v>170,0</v>
      </c>
      <c r="L32" s="13" t="str">
        <f>"101,6260"</f>
        <v>101,6260</v>
      </c>
      <c r="M32" s="11" t="s">
        <v>220</v>
      </c>
    </row>
    <row r="34" spans="2:13" ht="16">
      <c r="F34" s="8"/>
      <c r="G34" s="5"/>
      <c r="K34" s="10"/>
      <c r="M34" s="7"/>
    </row>
    <row r="35" spans="2:13">
      <c r="K35" s="10"/>
      <c r="M35" s="7"/>
    </row>
    <row r="36" spans="2:13" ht="18">
      <c r="B36" s="9" t="s">
        <v>7</v>
      </c>
      <c r="C36" s="9"/>
      <c r="K36" s="10"/>
      <c r="M36" s="7"/>
    </row>
    <row r="37" spans="2:13" ht="16">
      <c r="B37" s="14" t="s">
        <v>23</v>
      </c>
      <c r="C37" s="14"/>
      <c r="K37" s="10"/>
      <c r="M37" s="7"/>
    </row>
    <row r="38" spans="2:13" ht="14">
      <c r="B38" s="15"/>
      <c r="C38" s="16" t="s">
        <v>50</v>
      </c>
      <c r="K38" s="10"/>
      <c r="M38" s="7"/>
    </row>
    <row r="39" spans="2:13" ht="14">
      <c r="B39" s="17" t="s">
        <v>24</v>
      </c>
      <c r="C39" s="17" t="s">
        <v>25</v>
      </c>
      <c r="D39" s="17" t="s">
        <v>219</v>
      </c>
      <c r="E39" s="18" t="s">
        <v>76</v>
      </c>
      <c r="F39" s="17" t="s">
        <v>26</v>
      </c>
      <c r="K39" s="10"/>
      <c r="M39" s="7"/>
    </row>
    <row r="40" spans="2:13">
      <c r="B40" s="5" t="s">
        <v>118</v>
      </c>
      <c r="C40" s="5" t="s">
        <v>50</v>
      </c>
      <c r="D40" s="10" t="s">
        <v>130</v>
      </c>
      <c r="E40" s="20">
        <v>185</v>
      </c>
      <c r="F40" s="19">
        <v>113.42349857091899</v>
      </c>
      <c r="K40" s="10"/>
      <c r="M40" s="7"/>
    </row>
    <row r="41" spans="2:13">
      <c r="B41" s="5" t="s">
        <v>42</v>
      </c>
      <c r="C41" s="5" t="s">
        <v>50</v>
      </c>
      <c r="D41" s="10" t="s">
        <v>51</v>
      </c>
      <c r="E41" s="20">
        <v>162.5</v>
      </c>
      <c r="F41" s="19">
        <v>104.16249558329601</v>
      </c>
      <c r="K41" s="10"/>
      <c r="M41" s="7"/>
    </row>
    <row r="42" spans="2:13">
      <c r="B42" s="5" t="s">
        <v>97</v>
      </c>
      <c r="C42" s="5" t="s">
        <v>50</v>
      </c>
      <c r="D42" s="10" t="s">
        <v>27</v>
      </c>
      <c r="E42" s="20">
        <v>142.5</v>
      </c>
      <c r="F42" s="19">
        <v>102.400496453047</v>
      </c>
      <c r="G42" s="5"/>
      <c r="K42" s="10"/>
      <c r="M42" s="7"/>
    </row>
    <row r="43" spans="2:13">
      <c r="K43" s="10"/>
      <c r="M43" s="7"/>
    </row>
    <row r="44" spans="2:13">
      <c r="K44" s="10"/>
      <c r="M44" s="7"/>
    </row>
    <row r="45" spans="2:13">
      <c r="K45" s="10"/>
      <c r="M45" s="7"/>
    </row>
    <row r="46" spans="2:13">
      <c r="K46" s="10"/>
      <c r="M46" s="7"/>
    </row>
    <row r="47" spans="2:13">
      <c r="K47" s="10"/>
      <c r="M47" s="7"/>
    </row>
    <row r="48" spans="2:13">
      <c r="K48" s="10"/>
      <c r="M48" s="7"/>
    </row>
    <row r="49" spans="5:13">
      <c r="K49" s="10"/>
      <c r="M49" s="7"/>
    </row>
    <row r="50" spans="5:13">
      <c r="K50" s="10"/>
      <c r="M50" s="7"/>
    </row>
    <row r="51" spans="5:13">
      <c r="K51" s="10"/>
      <c r="M51" s="7"/>
    </row>
    <row r="52" spans="5:13">
      <c r="E52" s="5"/>
      <c r="F52" s="6"/>
      <c r="G52" s="5"/>
      <c r="K52" s="10"/>
      <c r="M52" s="7"/>
    </row>
    <row r="53" spans="5:13">
      <c r="K53" s="10"/>
      <c r="M53" s="7"/>
    </row>
    <row r="54" spans="5:13">
      <c r="K54" s="10"/>
      <c r="M54" s="7"/>
    </row>
    <row r="55" spans="5:13">
      <c r="K55" s="10"/>
      <c r="M55" s="7"/>
    </row>
    <row r="56" spans="5:13">
      <c r="K56" s="10"/>
      <c r="M56" s="7"/>
    </row>
    <row r="57" spans="5:13">
      <c r="K57" s="10"/>
      <c r="M57" s="7"/>
    </row>
    <row r="58" spans="5:13">
      <c r="K58" s="10"/>
      <c r="M58" s="7"/>
    </row>
    <row r="59" spans="5:13">
      <c r="K59" s="10"/>
      <c r="M59" s="7"/>
    </row>
    <row r="60" spans="5:13">
      <c r="K60" s="10"/>
      <c r="M60" s="7"/>
    </row>
    <row r="61" spans="5:13">
      <c r="K61" s="10"/>
      <c r="M61" s="7"/>
    </row>
    <row r="62" spans="5:13">
      <c r="K62" s="10"/>
      <c r="M62" s="7"/>
    </row>
    <row r="63" spans="5:13">
      <c r="K63" s="10"/>
      <c r="M63" s="7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1:J31"/>
    <mergeCell ref="B3:B4"/>
    <mergeCell ref="A8:J8"/>
    <mergeCell ref="A11:J11"/>
    <mergeCell ref="A14:J14"/>
    <mergeCell ref="A19:J19"/>
    <mergeCell ref="A23:J23"/>
    <mergeCell ref="A27:J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9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5.5" style="10" customWidth="1"/>
    <col min="10" max="10" width="4.83203125" style="10" customWidth="1"/>
    <col min="11" max="11" width="10.5" style="20" bestFit="1" customWidth="1"/>
    <col min="12" max="12" width="8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9" t="s">
        <v>201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9</v>
      </c>
      <c r="H3" s="63"/>
      <c r="I3" s="63"/>
      <c r="J3" s="63"/>
      <c r="K3" s="68" t="s">
        <v>77</v>
      </c>
      <c r="L3" s="61" t="s">
        <v>3</v>
      </c>
      <c r="M3" s="64" t="s">
        <v>2</v>
      </c>
    </row>
    <row r="4" spans="1:13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9"/>
      <c r="L4" s="62"/>
      <c r="M4" s="65"/>
    </row>
    <row r="5" spans="1:13" ht="16">
      <c r="A5" s="45" t="s">
        <v>55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2" t="s">
        <v>28</v>
      </c>
      <c r="B6" s="11" t="s">
        <v>78</v>
      </c>
      <c r="C6" s="11" t="s">
        <v>56</v>
      </c>
      <c r="D6" s="11" t="s">
        <v>57</v>
      </c>
      <c r="E6" s="12" t="s">
        <v>234</v>
      </c>
      <c r="F6" s="11" t="s">
        <v>223</v>
      </c>
      <c r="G6" s="21" t="s">
        <v>58</v>
      </c>
      <c r="H6" s="21" t="s">
        <v>59</v>
      </c>
      <c r="I6" s="23" t="s">
        <v>60</v>
      </c>
      <c r="J6" s="22"/>
      <c r="K6" s="44" t="str">
        <f>"45,0"</f>
        <v>45,0</v>
      </c>
      <c r="L6" s="13" t="str">
        <f>"53,9010"</f>
        <v>53,9010</v>
      </c>
      <c r="M6" s="11"/>
    </row>
    <row r="8" spans="1:13" ht="16">
      <c r="A8" s="66" t="s">
        <v>11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2" t="s">
        <v>28</v>
      </c>
      <c r="B9" s="11" t="s">
        <v>79</v>
      </c>
      <c r="C9" s="11" t="s">
        <v>61</v>
      </c>
      <c r="D9" s="11" t="s">
        <v>62</v>
      </c>
      <c r="E9" s="12" t="s">
        <v>234</v>
      </c>
      <c r="F9" s="11" t="s">
        <v>229</v>
      </c>
      <c r="G9" s="21" t="s">
        <v>63</v>
      </c>
      <c r="H9" s="21" t="s">
        <v>64</v>
      </c>
      <c r="I9" s="23" t="s">
        <v>65</v>
      </c>
      <c r="J9" s="22"/>
      <c r="K9" s="44" t="str">
        <f>"65,0"</f>
        <v>65,0</v>
      </c>
      <c r="L9" s="13" t="str">
        <f>"46,8455"</f>
        <v>46,8455</v>
      </c>
      <c r="M9" s="11" t="s">
        <v>66</v>
      </c>
    </row>
    <row r="11" spans="1:13" ht="16">
      <c r="A11" s="66" t="s">
        <v>30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22" t="s">
        <v>28</v>
      </c>
      <c r="B12" s="11" t="s">
        <v>80</v>
      </c>
      <c r="C12" s="11" t="s">
        <v>67</v>
      </c>
      <c r="D12" s="11" t="s">
        <v>68</v>
      </c>
      <c r="E12" s="12" t="s">
        <v>233</v>
      </c>
      <c r="F12" s="11" t="s">
        <v>223</v>
      </c>
      <c r="G12" s="21" t="s">
        <v>16</v>
      </c>
      <c r="H12" s="23" t="s">
        <v>36</v>
      </c>
      <c r="I12" s="21" t="s">
        <v>38</v>
      </c>
      <c r="J12" s="22"/>
      <c r="K12" s="44" t="str">
        <f>"142,5"</f>
        <v>142,5</v>
      </c>
      <c r="L12" s="13" t="str">
        <f>"91,0290"</f>
        <v>91,0290</v>
      </c>
      <c r="M12" s="11"/>
    </row>
    <row r="14" spans="1:13" ht="16">
      <c r="A14" s="66" t="s">
        <v>69</v>
      </c>
      <c r="B14" s="66"/>
      <c r="C14" s="67"/>
      <c r="D14" s="67"/>
      <c r="E14" s="67"/>
      <c r="F14" s="67"/>
      <c r="G14" s="67"/>
      <c r="H14" s="67"/>
      <c r="I14" s="67"/>
      <c r="J14" s="67"/>
    </row>
    <row r="15" spans="1:13">
      <c r="A15" s="22" t="s">
        <v>81</v>
      </c>
      <c r="B15" s="11" t="s">
        <v>82</v>
      </c>
      <c r="C15" s="11" t="s">
        <v>213</v>
      </c>
      <c r="D15" s="11" t="s">
        <v>70</v>
      </c>
      <c r="E15" s="12" t="s">
        <v>237</v>
      </c>
      <c r="F15" s="11" t="s">
        <v>223</v>
      </c>
      <c r="G15" s="23" t="s">
        <v>37</v>
      </c>
      <c r="H15" s="23" t="s">
        <v>37</v>
      </c>
      <c r="I15" s="23" t="s">
        <v>37</v>
      </c>
      <c r="J15" s="22"/>
      <c r="K15" s="44">
        <v>0</v>
      </c>
      <c r="L15" s="13" t="str">
        <f>"0,0000"</f>
        <v>0,0000</v>
      </c>
      <c r="M15" s="11"/>
    </row>
    <row r="17" spans="1:13" ht="16">
      <c r="A17" s="66" t="s">
        <v>71</v>
      </c>
      <c r="B17" s="66"/>
      <c r="C17" s="67"/>
      <c r="D17" s="67"/>
      <c r="E17" s="67"/>
      <c r="F17" s="67"/>
      <c r="G17" s="67"/>
      <c r="H17" s="67"/>
      <c r="I17" s="67"/>
      <c r="J17" s="67"/>
    </row>
    <row r="18" spans="1:13">
      <c r="A18" s="22" t="s">
        <v>28</v>
      </c>
      <c r="B18" s="11" t="s">
        <v>83</v>
      </c>
      <c r="C18" s="11" t="s">
        <v>72</v>
      </c>
      <c r="D18" s="11" t="s">
        <v>73</v>
      </c>
      <c r="E18" s="12" t="s">
        <v>233</v>
      </c>
      <c r="F18" s="11" t="s">
        <v>227</v>
      </c>
      <c r="G18" s="21" t="s">
        <v>74</v>
      </c>
      <c r="H18" s="23" t="s">
        <v>75</v>
      </c>
      <c r="I18" s="23" t="s">
        <v>75</v>
      </c>
      <c r="J18" s="22"/>
      <c r="K18" s="44" t="str">
        <f>"180,0"</f>
        <v>180,0</v>
      </c>
      <c r="L18" s="13" t="str">
        <f>"107,2080"</f>
        <v>107,2080</v>
      </c>
      <c r="M18" s="11"/>
    </row>
    <row r="20" spans="1:13" ht="16">
      <c r="F20" s="8"/>
      <c r="G20" s="5"/>
      <c r="M20" s="7"/>
    </row>
    <row r="21" spans="1:13" ht="16">
      <c r="F21" s="8"/>
      <c r="G21" s="5"/>
      <c r="M21" s="7"/>
    </row>
    <row r="22" spans="1:13" ht="16">
      <c r="F22" s="8"/>
      <c r="G22" s="5"/>
      <c r="M22" s="7"/>
    </row>
    <row r="23" spans="1:13" ht="16">
      <c r="F23" s="8"/>
      <c r="G23" s="5"/>
      <c r="M23" s="7"/>
    </row>
    <row r="24" spans="1:13" ht="16">
      <c r="F24" s="8"/>
      <c r="G24" s="5"/>
      <c r="M24" s="7"/>
    </row>
    <row r="25" spans="1:13" ht="16">
      <c r="F25" s="8"/>
      <c r="G25" s="5"/>
      <c r="M25" s="7"/>
    </row>
    <row r="26" spans="1:13" ht="16">
      <c r="F26" s="8"/>
      <c r="G26" s="5"/>
      <c r="M26" s="7"/>
    </row>
    <row r="27" spans="1:13">
      <c r="G27" s="5"/>
      <c r="M27" s="7"/>
    </row>
    <row r="28" spans="1:13" ht="18">
      <c r="C28" s="9"/>
      <c r="D28" s="9"/>
      <c r="E28" s="5"/>
      <c r="F28" s="6"/>
      <c r="G28" s="5"/>
      <c r="M28" s="7"/>
    </row>
    <row r="29" spans="1:13" ht="16">
      <c r="C29" s="36"/>
      <c r="D29" s="36"/>
      <c r="E29" s="5"/>
      <c r="F29" s="6"/>
      <c r="G29" s="5"/>
      <c r="M29" s="7"/>
    </row>
    <row r="30" spans="1:13" ht="14">
      <c r="C30" s="15"/>
      <c r="D30" s="16"/>
      <c r="E30" s="5"/>
      <c r="F30" s="6"/>
      <c r="G30" s="5"/>
      <c r="M30" s="7"/>
    </row>
    <row r="31" spans="1:13" ht="14">
      <c r="C31" s="1"/>
      <c r="D31" s="1"/>
      <c r="E31" s="1"/>
      <c r="F31" s="42"/>
      <c r="G31" s="1"/>
      <c r="M31" s="7"/>
    </row>
    <row r="32" spans="1:13">
      <c r="E32" s="10"/>
      <c r="F32" s="20"/>
      <c r="G32" s="19"/>
      <c r="M32" s="7"/>
    </row>
    <row r="33" spans="3:13">
      <c r="E33" s="10"/>
      <c r="F33" s="20"/>
      <c r="G33" s="19"/>
      <c r="M33" s="7"/>
    </row>
    <row r="34" spans="3:13">
      <c r="E34" s="5"/>
      <c r="F34" s="6"/>
      <c r="G34" s="5"/>
      <c r="M34" s="7"/>
    </row>
    <row r="35" spans="3:13" ht="14">
      <c r="C35" s="15"/>
      <c r="D35" s="16"/>
      <c r="E35" s="5"/>
      <c r="F35" s="6"/>
      <c r="G35" s="5"/>
      <c r="M35" s="7"/>
    </row>
    <row r="36" spans="3:13" ht="14">
      <c r="C36" s="1"/>
      <c r="D36" s="1"/>
      <c r="E36" s="1"/>
      <c r="F36" s="42"/>
      <c r="G36" s="1"/>
      <c r="M36" s="7"/>
    </row>
    <row r="37" spans="3:13">
      <c r="E37" s="10"/>
      <c r="F37" s="20"/>
      <c r="G37" s="19"/>
      <c r="M37" s="7"/>
    </row>
    <row r="38" spans="3:13">
      <c r="E38" s="10"/>
      <c r="F38" s="20"/>
      <c r="G38" s="19"/>
      <c r="M38" s="7"/>
    </row>
    <row r="39" spans="3:13">
      <c r="E39" s="5"/>
      <c r="F39" s="6"/>
      <c r="G39" s="5"/>
      <c r="M39" s="7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B3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9" t="s">
        <v>202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9</v>
      </c>
      <c r="H3" s="63"/>
      <c r="I3" s="63"/>
      <c r="J3" s="63"/>
      <c r="K3" s="61" t="s">
        <v>77</v>
      </c>
      <c r="L3" s="61" t="s">
        <v>3</v>
      </c>
      <c r="M3" s="64" t="s">
        <v>2</v>
      </c>
    </row>
    <row r="4" spans="1:13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5"/>
    </row>
    <row r="5" spans="1:13" ht="16">
      <c r="A5" s="45" t="s">
        <v>107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2" t="s">
        <v>28</v>
      </c>
      <c r="B6" s="11" t="s">
        <v>193</v>
      </c>
      <c r="C6" s="11" t="s">
        <v>192</v>
      </c>
      <c r="D6" s="11" t="s">
        <v>176</v>
      </c>
      <c r="E6" s="12" t="s">
        <v>233</v>
      </c>
      <c r="F6" s="11" t="s">
        <v>225</v>
      </c>
      <c r="G6" s="21" t="s">
        <v>74</v>
      </c>
      <c r="H6" s="21" t="s">
        <v>122</v>
      </c>
      <c r="I6" s="21" t="s">
        <v>161</v>
      </c>
      <c r="J6" s="22"/>
      <c r="K6" s="13" t="str">
        <f>"195,0"</f>
        <v>195,0</v>
      </c>
      <c r="L6" s="13" t="str">
        <f>"127,1107"</f>
        <v>127,1107</v>
      </c>
      <c r="M6" s="11"/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36"/>
      <c r="D17" s="36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2"/>
      <c r="G19" s="1"/>
      <c r="K19" s="10"/>
      <c r="M19" s="7"/>
    </row>
    <row r="20" spans="3:13">
      <c r="E20" s="10"/>
      <c r="F20" s="20"/>
      <c r="G20" s="19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9" t="s">
        <v>203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9</v>
      </c>
      <c r="H3" s="63"/>
      <c r="I3" s="63"/>
      <c r="J3" s="63"/>
      <c r="K3" s="61" t="s">
        <v>77</v>
      </c>
      <c r="L3" s="61" t="s">
        <v>3</v>
      </c>
      <c r="M3" s="64" t="s">
        <v>2</v>
      </c>
    </row>
    <row r="4" spans="1:13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5"/>
    </row>
    <row r="5" spans="1:13" ht="16">
      <c r="A5" s="45" t="s">
        <v>11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2" t="s">
        <v>28</v>
      </c>
      <c r="B6" s="11" t="s">
        <v>135</v>
      </c>
      <c r="C6" s="11" t="s">
        <v>101</v>
      </c>
      <c r="D6" s="11" t="s">
        <v>102</v>
      </c>
      <c r="E6" s="12" t="s">
        <v>233</v>
      </c>
      <c r="F6" s="11" t="s">
        <v>223</v>
      </c>
      <c r="G6" s="21" t="s">
        <v>16</v>
      </c>
      <c r="H6" s="21" t="s">
        <v>190</v>
      </c>
      <c r="I6" s="23" t="s">
        <v>115</v>
      </c>
      <c r="J6" s="22"/>
      <c r="K6" s="13" t="str">
        <f>"125,0"</f>
        <v>125,0</v>
      </c>
      <c r="L6" s="13" t="str">
        <f>"90,7000"</f>
        <v>90,7000</v>
      </c>
      <c r="M6" s="11"/>
    </row>
    <row r="8" spans="1:13" ht="16">
      <c r="A8" s="66" t="s">
        <v>69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2" t="s">
        <v>28</v>
      </c>
      <c r="B9" s="11" t="s">
        <v>142</v>
      </c>
      <c r="C9" s="11" t="s">
        <v>123</v>
      </c>
      <c r="D9" s="11" t="s">
        <v>124</v>
      </c>
      <c r="E9" s="12" t="s">
        <v>233</v>
      </c>
      <c r="F9" s="11" t="s">
        <v>223</v>
      </c>
      <c r="G9" s="21" t="s">
        <v>36</v>
      </c>
      <c r="H9" s="21" t="s">
        <v>37</v>
      </c>
      <c r="I9" s="23" t="s">
        <v>110</v>
      </c>
      <c r="J9" s="22"/>
      <c r="K9" s="13" t="str">
        <f>"140,0"</f>
        <v>140,0</v>
      </c>
      <c r="L9" s="13" t="str">
        <f>"85,8760"</f>
        <v>85,8760</v>
      </c>
      <c r="M9" s="11"/>
    </row>
    <row r="11" spans="1:13" ht="16">
      <c r="A11" s="66" t="s">
        <v>71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22" t="s">
        <v>28</v>
      </c>
      <c r="B12" s="11" t="s">
        <v>166</v>
      </c>
      <c r="C12" s="11" t="s">
        <v>191</v>
      </c>
      <c r="D12" s="11" t="s">
        <v>160</v>
      </c>
      <c r="E12" s="12" t="s">
        <v>238</v>
      </c>
      <c r="F12" s="11" t="s">
        <v>223</v>
      </c>
      <c r="G12" s="21" t="s">
        <v>15</v>
      </c>
      <c r="H12" s="21" t="s">
        <v>103</v>
      </c>
      <c r="I12" s="21" t="s">
        <v>115</v>
      </c>
      <c r="J12" s="22"/>
      <c r="K12" s="13" t="str">
        <f>"130,0"</f>
        <v>130,0</v>
      </c>
      <c r="L12" s="13" t="str">
        <f>"105,9357"</f>
        <v>105,9357</v>
      </c>
      <c r="M12" s="11"/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 ht="16">
      <c r="F18" s="8"/>
      <c r="G18" s="5"/>
      <c r="K18" s="10"/>
      <c r="M18" s="7"/>
    </row>
    <row r="19" spans="3:13" ht="16">
      <c r="F19" s="8"/>
      <c r="G19" s="5"/>
      <c r="K19" s="10"/>
      <c r="M19" s="7"/>
    </row>
    <row r="20" spans="3:13" ht="16">
      <c r="F20" s="8"/>
      <c r="G20" s="5"/>
      <c r="K20" s="10"/>
      <c r="M20" s="7"/>
    </row>
    <row r="21" spans="3:13">
      <c r="G21" s="5"/>
      <c r="K21" s="10"/>
      <c r="M21" s="7"/>
    </row>
    <row r="22" spans="3:13" ht="18">
      <c r="C22" s="9"/>
      <c r="D22" s="9"/>
      <c r="E22" s="5"/>
      <c r="F22" s="6"/>
      <c r="G22" s="5"/>
      <c r="K22" s="10"/>
      <c r="M22" s="7"/>
    </row>
    <row r="23" spans="3:13" ht="16">
      <c r="C23" s="36"/>
      <c r="D23" s="36"/>
      <c r="E23" s="5"/>
      <c r="F23" s="6"/>
      <c r="G23" s="5"/>
      <c r="K23" s="10"/>
      <c r="M23" s="7"/>
    </row>
    <row r="24" spans="3:13" ht="14">
      <c r="C24" s="15"/>
      <c r="D24" s="16"/>
      <c r="E24" s="5"/>
      <c r="F24" s="6"/>
      <c r="G24" s="5"/>
      <c r="K24" s="10"/>
      <c r="M24" s="7"/>
    </row>
    <row r="25" spans="3:13" ht="14">
      <c r="C25" s="1"/>
      <c r="D25" s="1"/>
      <c r="E25" s="1"/>
      <c r="F25" s="42"/>
      <c r="G25" s="1"/>
      <c r="K25" s="10"/>
      <c r="M25" s="7"/>
    </row>
    <row r="26" spans="3:13">
      <c r="E26" s="10"/>
      <c r="F26" s="20"/>
      <c r="G26" s="19"/>
      <c r="K26" s="10"/>
      <c r="M26" s="7"/>
    </row>
    <row r="27" spans="3:13">
      <c r="E27" s="10"/>
      <c r="F27" s="20"/>
      <c r="G27" s="19"/>
      <c r="K27" s="10"/>
      <c r="M27" s="7"/>
    </row>
    <row r="28" spans="3:13">
      <c r="E28" s="5"/>
      <c r="F28" s="6"/>
      <c r="G28" s="5"/>
      <c r="K28" s="10"/>
      <c r="M28" s="7"/>
    </row>
    <row r="29" spans="3:13" ht="14">
      <c r="C29" s="15"/>
      <c r="D29" s="16"/>
      <c r="E29" s="5"/>
      <c r="F29" s="6"/>
      <c r="G29" s="5"/>
      <c r="K29" s="10"/>
      <c r="M29" s="7"/>
    </row>
    <row r="30" spans="3:13" ht="14">
      <c r="C30" s="1"/>
      <c r="D30" s="1"/>
      <c r="E30" s="1"/>
      <c r="F30" s="42"/>
      <c r="G30" s="1"/>
      <c r="K30" s="10"/>
      <c r="M30" s="7"/>
    </row>
    <row r="31" spans="3:13">
      <c r="E31" s="10"/>
      <c r="F31" s="20"/>
      <c r="G31" s="19"/>
      <c r="K31" s="10"/>
      <c r="M31" s="7"/>
    </row>
    <row r="32" spans="3:13">
      <c r="E32" s="5"/>
      <c r="F32" s="6"/>
      <c r="G32" s="5"/>
      <c r="K32" s="10"/>
      <c r="M32" s="7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33203125" style="5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664062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9" t="s">
        <v>204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222</v>
      </c>
      <c r="B3" s="47" t="s">
        <v>0</v>
      </c>
      <c r="C3" s="59" t="s">
        <v>231</v>
      </c>
      <c r="D3" s="59" t="s">
        <v>6</v>
      </c>
      <c r="E3" s="61" t="s">
        <v>232</v>
      </c>
      <c r="F3" s="63" t="s">
        <v>5</v>
      </c>
      <c r="G3" s="63" t="s">
        <v>9</v>
      </c>
      <c r="H3" s="63"/>
      <c r="I3" s="63"/>
      <c r="J3" s="63"/>
      <c r="K3" s="61" t="s">
        <v>77</v>
      </c>
      <c r="L3" s="61" t="s">
        <v>3</v>
      </c>
      <c r="M3" s="64" t="s">
        <v>2</v>
      </c>
    </row>
    <row r="4" spans="1:13" s="1" customFormat="1" ht="21" customHeight="1" thickBot="1">
      <c r="A4" s="58"/>
      <c r="B4" s="48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5"/>
    </row>
    <row r="5" spans="1:13" ht="16">
      <c r="A5" s="45" t="s">
        <v>69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2" t="s">
        <v>28</v>
      </c>
      <c r="B6" s="11" t="s">
        <v>82</v>
      </c>
      <c r="C6" s="11" t="s">
        <v>189</v>
      </c>
      <c r="D6" s="11" t="s">
        <v>70</v>
      </c>
      <c r="E6" s="12" t="s">
        <v>238</v>
      </c>
      <c r="F6" s="11" t="s">
        <v>223</v>
      </c>
      <c r="G6" s="21" t="s">
        <v>190</v>
      </c>
      <c r="H6" s="21" t="s">
        <v>115</v>
      </c>
      <c r="I6" s="21" t="s">
        <v>36</v>
      </c>
      <c r="J6" s="22"/>
      <c r="K6" s="13" t="str">
        <f>"135,0"</f>
        <v>135,0</v>
      </c>
      <c r="L6" s="13" t="str">
        <f>"114,5186"</f>
        <v>114,5186</v>
      </c>
      <c r="M6" s="11"/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36"/>
      <c r="D17" s="36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2"/>
      <c r="G19" s="1"/>
      <c r="K19" s="10"/>
      <c r="M19" s="7"/>
    </row>
    <row r="20" spans="3:13">
      <c r="E20" s="10"/>
      <c r="F20" s="20"/>
      <c r="G20" s="19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IPL ПЛ без экипировки ДК</vt:lpstr>
      <vt:lpstr>IPL ПЛ без экипировки</vt:lpstr>
      <vt:lpstr>IPL Двоеборье без экип ДК</vt:lpstr>
      <vt:lpstr>IPL Присед без экипировки ДК</vt:lpstr>
      <vt:lpstr>IPL Жим без экипировки ДК</vt:lpstr>
      <vt:lpstr>IPL Жим без экипировки</vt:lpstr>
      <vt:lpstr>СПР Жим софт однопетельная</vt:lpstr>
      <vt:lpstr>WRPF Военный жим ДК</vt:lpstr>
      <vt:lpstr>WRPF Военный жим</vt:lpstr>
      <vt:lpstr>IPL Тяга без экипировки ДК</vt:lpstr>
      <vt:lpstr>IPL Тяга без экипировки</vt:lpstr>
      <vt:lpstr>СПР Подъем на бицепс ДК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2024-04-20T08:10:30Z</dcterms:modified>
</cp:coreProperties>
</file>