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3/Июнь/"/>
    </mc:Choice>
  </mc:AlternateContent>
  <xr:revisionPtr revIDLastSave="0" documentId="13_ncr:1_{00A03C43-2FE8-2945-861A-D2CFE57A4278}" xr6:coauthVersionLast="45" xr6:coauthVersionMax="45" xr10:uidLastSave="{00000000-0000-0000-0000-000000000000}"/>
  <bookViews>
    <workbookView xWindow="340" yWindow="460" windowWidth="28320" windowHeight="15220" firstSheet="12" activeTab="17" xr2:uid="{00000000-000D-0000-FFFF-FFFF00000000}"/>
  </bookViews>
  <sheets>
    <sheet name="WRPF ПЛ без экипировки ДК" sheetId="8" r:id="rId1"/>
    <sheet name="WRPF ПЛ без экипировки" sheetId="7" r:id="rId2"/>
    <sheet name="WRPF ПЛ в бинтах ДК" sheetId="6" r:id="rId3"/>
    <sheet name="WRPF Двоеборье без экип ДК" sheetId="20" r:id="rId4"/>
    <sheet name="WRPF Двоеборье без экип" sheetId="19" r:id="rId5"/>
    <sheet name="WRPF Жим лежа без экип ДК" sheetId="12" r:id="rId6"/>
    <sheet name="WRPF Жим лежа без экип" sheetId="11" r:id="rId7"/>
    <sheet name="WEPF Жим софт однопетельная ДК" sheetId="13" r:id="rId8"/>
    <sheet name="WEPF Жим софт однопетельная" sheetId="9" r:id="rId9"/>
    <sheet name="WEPF Жим софт многопетельнаяДК" sheetId="16" r:id="rId10"/>
    <sheet name="WRPF Военный жим ДК" sheetId="14" r:id="rId11"/>
    <sheet name="WRPF Тяга без экипировки ДК" sheetId="18" r:id="rId12"/>
    <sheet name="WRPF Тяга без экипировки" sheetId="17" r:id="rId13"/>
    <sheet name="WRPF Подъем на бицепс ДК" sheetId="28" r:id="rId14"/>
    <sheet name="WRPF Подъем на бицепс" sheetId="27" r:id="rId15"/>
    <sheet name="СПР Пауэрспорт ДК" sheetId="26" r:id="rId16"/>
    <sheet name="СПР Подъем на бицепс ДК" sheetId="24" r:id="rId17"/>
    <sheet name="СПР Подъем на бицепс" sheetId="23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8" l="1"/>
  <c r="L11" i="28"/>
  <c r="K11" i="28"/>
  <c r="L10" i="28"/>
  <c r="K10" i="28"/>
  <c r="L9" i="28"/>
  <c r="K9" i="28"/>
  <c r="L6" i="28"/>
  <c r="K6" i="28"/>
  <c r="L10" i="27"/>
  <c r="K10" i="27"/>
  <c r="L9" i="27"/>
  <c r="K9" i="27"/>
  <c r="L6" i="27"/>
  <c r="K6" i="27"/>
  <c r="P6" i="26"/>
  <c r="O6" i="26"/>
  <c r="L10" i="24"/>
  <c r="K10" i="24"/>
  <c r="L9" i="24"/>
  <c r="K9" i="24"/>
  <c r="L6" i="24"/>
  <c r="K6" i="24"/>
  <c r="L6" i="23"/>
  <c r="K6" i="23"/>
  <c r="P6" i="20"/>
  <c r="O6" i="20"/>
  <c r="P6" i="19"/>
  <c r="O6" i="19"/>
  <c r="L7" i="18"/>
  <c r="K7" i="18"/>
  <c r="L6" i="18"/>
  <c r="K6" i="18"/>
  <c r="L13" i="17"/>
  <c r="K13" i="17"/>
  <c r="L10" i="17"/>
  <c r="K10" i="17"/>
  <c r="L9" i="17"/>
  <c r="K9" i="17"/>
  <c r="L6" i="17"/>
  <c r="K6" i="17"/>
  <c r="L6" i="16"/>
  <c r="K6" i="16"/>
  <c r="L9" i="14"/>
  <c r="K9" i="14"/>
  <c r="L6" i="14"/>
  <c r="K6" i="14"/>
  <c r="L6" i="13"/>
  <c r="K6" i="13"/>
  <c r="L21" i="12"/>
  <c r="K21" i="12"/>
  <c r="L20" i="12"/>
  <c r="K20" i="12"/>
  <c r="L17" i="12"/>
  <c r="L16" i="12"/>
  <c r="K16" i="12"/>
  <c r="L13" i="12"/>
  <c r="K13" i="12"/>
  <c r="L12" i="12"/>
  <c r="K12" i="12"/>
  <c r="L11" i="12"/>
  <c r="K11" i="12"/>
  <c r="L10" i="12"/>
  <c r="K10" i="12"/>
  <c r="L7" i="12"/>
  <c r="L6" i="12"/>
  <c r="L16" i="11"/>
  <c r="K16" i="11"/>
  <c r="L13" i="11"/>
  <c r="K13" i="11"/>
  <c r="L12" i="11"/>
  <c r="K12" i="11"/>
  <c r="L9" i="11"/>
  <c r="K9" i="11"/>
  <c r="L6" i="11"/>
  <c r="K6" i="11"/>
  <c r="L7" i="9"/>
  <c r="L6" i="9"/>
  <c r="K6" i="9"/>
  <c r="T17" i="8"/>
  <c r="S17" i="8"/>
  <c r="T14" i="8"/>
  <c r="S14" i="8"/>
  <c r="T13" i="8"/>
  <c r="S13" i="8"/>
  <c r="T10" i="8"/>
  <c r="S10" i="8"/>
  <c r="T7" i="8"/>
  <c r="S7" i="8"/>
  <c r="T6" i="7"/>
  <c r="S6" i="7"/>
  <c r="T6" i="6"/>
</calcChain>
</file>

<file path=xl/sharedStrings.xml><?xml version="1.0" encoding="utf-8"?>
<sst xmlns="http://schemas.openxmlformats.org/spreadsheetml/2006/main" count="794" uniqueCount="238">
  <si>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</si>
  <si>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</si>
  <si>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</si>
  <si>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</si>
  <si>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</si>
  <si>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</si>
  <si>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</si>
  <si>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Приседание</t>
  </si>
  <si>
    <t>Жим лёжа</t>
  </si>
  <si>
    <t>Становая тяга</t>
  </si>
  <si>
    <t>ВЕСОВАЯ КАТЕГОРИЯ   82.5</t>
  </si>
  <si>
    <t>Открытая (14.11.1991)/31</t>
  </si>
  <si>
    <t>79,80</t>
  </si>
  <si>
    <t>180,0</t>
  </si>
  <si>
    <t>120,0</t>
  </si>
  <si>
    <t>200,0</t>
  </si>
  <si>
    <t>-</t>
  </si>
  <si>
    <t>Чупов Руслан</t>
  </si>
  <si>
    <t>ВЕСОВАЯ КАТЕГОРИЯ   75</t>
  </si>
  <si>
    <t>Открытая (12.01.1993)/30</t>
  </si>
  <si>
    <t>70,30</t>
  </si>
  <si>
    <t xml:space="preserve">Серпухов/Московская область </t>
  </si>
  <si>
    <t>110,0</t>
  </si>
  <si>
    <t>115,0</t>
  </si>
  <si>
    <t>80,0</t>
  </si>
  <si>
    <t>85,0</t>
  </si>
  <si>
    <t>135,0</t>
  </si>
  <si>
    <t>140,0</t>
  </si>
  <si>
    <t>145,0</t>
  </si>
  <si>
    <t>1</t>
  </si>
  <si>
    <t>Леснов Андрей</t>
  </si>
  <si>
    <t>ВЕСОВАЯ КАТЕГОРИЯ   60</t>
  </si>
  <si>
    <t>Девушки 14-16 (16.05.2007)/16</t>
  </si>
  <si>
    <t>59,60</t>
  </si>
  <si>
    <t>60,0</t>
  </si>
  <si>
    <t>65,0</t>
  </si>
  <si>
    <t>72,5</t>
  </si>
  <si>
    <t>40,0</t>
  </si>
  <si>
    <t>45,0</t>
  </si>
  <si>
    <t>47,5</t>
  </si>
  <si>
    <t>67,5</t>
  </si>
  <si>
    <t>75,0</t>
  </si>
  <si>
    <t xml:space="preserve">Гребнев Евгений </t>
  </si>
  <si>
    <t>Открытая (20.10.1990)/32</t>
  </si>
  <si>
    <t>56,40</t>
  </si>
  <si>
    <t>97,5</t>
  </si>
  <si>
    <t>102,5</t>
  </si>
  <si>
    <t>105,0</t>
  </si>
  <si>
    <t>52,5</t>
  </si>
  <si>
    <t>55,0</t>
  </si>
  <si>
    <t>122,5</t>
  </si>
  <si>
    <t>127,5</t>
  </si>
  <si>
    <t>ВЕСОВАЯ КАТЕГОРИЯ   67.5</t>
  </si>
  <si>
    <t>Открытая (02.09.1990)/32</t>
  </si>
  <si>
    <t>62,20</t>
  </si>
  <si>
    <t>77,5</t>
  </si>
  <si>
    <t>42,5</t>
  </si>
  <si>
    <t>Юноши 14-16 (08.09.2008)/14</t>
  </si>
  <si>
    <t>65,50</t>
  </si>
  <si>
    <t>70,0</t>
  </si>
  <si>
    <t>50,0</t>
  </si>
  <si>
    <t>57,5</t>
  </si>
  <si>
    <t>90,0</t>
  </si>
  <si>
    <t>100,0</t>
  </si>
  <si>
    <t>Открытая (16.01.1998)/25</t>
  </si>
  <si>
    <t>67,50</t>
  </si>
  <si>
    <t>150,0</t>
  </si>
  <si>
    <t>160,0</t>
  </si>
  <si>
    <t>170,0</t>
  </si>
  <si>
    <t>Открытая (04.03.2007)/16</t>
  </si>
  <si>
    <t>80,30</t>
  </si>
  <si>
    <t>130,0</t>
  </si>
  <si>
    <t>Туманова Алена</t>
  </si>
  <si>
    <t>Щукина Светлана</t>
  </si>
  <si>
    <t>Дмитриева Ирина</t>
  </si>
  <si>
    <t>Мельников Роман</t>
  </si>
  <si>
    <t>Заморуев Денис</t>
  </si>
  <si>
    <t>Сивак Артем</t>
  </si>
  <si>
    <t>ВЕСОВАЯ КАТЕГОРИЯ   110</t>
  </si>
  <si>
    <t>Открытая (21.12.1988)/34</t>
  </si>
  <si>
    <t>102,40</t>
  </si>
  <si>
    <t>240,0</t>
  </si>
  <si>
    <t>245,0</t>
  </si>
  <si>
    <t>Открытая (31.03.1974)/49</t>
  </si>
  <si>
    <t>108,70</t>
  </si>
  <si>
    <t>247,5</t>
  </si>
  <si>
    <t xml:space="preserve">Грудев Александр </t>
  </si>
  <si>
    <t>Результат</t>
  </si>
  <si>
    <t>Черняев Владимир</t>
  </si>
  <si>
    <t>Пузырев Денис</t>
  </si>
  <si>
    <t>Открытая (28.09.2009)/13</t>
  </si>
  <si>
    <t>71,10</t>
  </si>
  <si>
    <t>32,5</t>
  </si>
  <si>
    <t>35,0</t>
  </si>
  <si>
    <t>37,5</t>
  </si>
  <si>
    <t>Открытая (03.05.1985)/38</t>
  </si>
  <si>
    <t>80,80</t>
  </si>
  <si>
    <t>155,0</t>
  </si>
  <si>
    <t>165,0</t>
  </si>
  <si>
    <t>Мастера 50-59 (26.07.1971)/51</t>
  </si>
  <si>
    <t>105,70</t>
  </si>
  <si>
    <t>230,0</t>
  </si>
  <si>
    <t>ВЕСОВАЯ КАТЕГОРИЯ   125</t>
  </si>
  <si>
    <t>Открытая (24.11.1987)/35</t>
  </si>
  <si>
    <t>123,20</t>
  </si>
  <si>
    <t xml:space="preserve">Венёв/Тульская область </t>
  </si>
  <si>
    <t>177,5</t>
  </si>
  <si>
    <t>182,5</t>
  </si>
  <si>
    <t>Брыкин Дмитрий</t>
  </si>
  <si>
    <t>Волков Алексей</t>
  </si>
  <si>
    <t>Жаринов Александр</t>
  </si>
  <si>
    <t>Лебедев Сергей</t>
  </si>
  <si>
    <t>Открытая (17.02.1993)/30</t>
  </si>
  <si>
    <t>77,80</t>
  </si>
  <si>
    <t>Открытая (25.01.2001)/22</t>
  </si>
  <si>
    <t>82,00</t>
  </si>
  <si>
    <t xml:space="preserve">Москва </t>
  </si>
  <si>
    <t>117,5</t>
  </si>
  <si>
    <t>ВЕСОВАЯ КАТЕГОРИЯ   90</t>
  </si>
  <si>
    <t>Юноши 17-19 (02.10.2003)/19</t>
  </si>
  <si>
    <t>89,30</t>
  </si>
  <si>
    <t>Открытая (23.03.1989)/34</t>
  </si>
  <si>
    <t>86,60</t>
  </si>
  <si>
    <t xml:space="preserve">Киреевск/Тульская область </t>
  </si>
  <si>
    <t>132,5</t>
  </si>
  <si>
    <t>Открытая (27.01.1986)/37</t>
  </si>
  <si>
    <t>87,10</t>
  </si>
  <si>
    <t>Открытая (30.07.1976)/46</t>
  </si>
  <si>
    <t>88,30</t>
  </si>
  <si>
    <t>125,0</t>
  </si>
  <si>
    <t>Мастера 40-49 (22.02.1981)/42</t>
  </si>
  <si>
    <t>115,10</t>
  </si>
  <si>
    <t xml:space="preserve">Подольск/Московская область </t>
  </si>
  <si>
    <t>152,5</t>
  </si>
  <si>
    <t>Мастера 40-49 (05.02.1980)/43</t>
  </si>
  <si>
    <t>117,20</t>
  </si>
  <si>
    <t>ВЕСОВАЯ КАТЕГОРИЯ   140</t>
  </si>
  <si>
    <t>Открытая (30.10.1981)/41</t>
  </si>
  <si>
    <t>130,40</t>
  </si>
  <si>
    <t>Мастера 40-49 (30.10.1981)/41</t>
  </si>
  <si>
    <t>Матвеев Александр</t>
  </si>
  <si>
    <t>Баснукаев Албек</t>
  </si>
  <si>
    <t>Рокитенец Валентин</t>
  </si>
  <si>
    <t>Санкин Сергей</t>
  </si>
  <si>
    <t>2</t>
  </si>
  <si>
    <t>Кузнецов Максим</t>
  </si>
  <si>
    <t>3</t>
  </si>
  <si>
    <t>Солонин Дмитрий</t>
  </si>
  <si>
    <t>Макаренко Алексей</t>
  </si>
  <si>
    <t>Лукичев Василий</t>
  </si>
  <si>
    <t>Корчагин Виталий</t>
  </si>
  <si>
    <t>ВЕСОВАЯ КАТЕГОРИЯ   100</t>
  </si>
  <si>
    <t>Открытая (12.07.1980)/42</t>
  </si>
  <si>
    <t>100,00</t>
  </si>
  <si>
    <t>190,0</t>
  </si>
  <si>
    <t>205,0</t>
  </si>
  <si>
    <t>Харыбин Денис</t>
  </si>
  <si>
    <t>Мастера 40-49 (15.05.1979)/44</t>
  </si>
  <si>
    <t>98,90</t>
  </si>
  <si>
    <t>147,5</t>
  </si>
  <si>
    <t>Фомин Павел</t>
  </si>
  <si>
    <t>Открытая (01.01.1992)/31</t>
  </si>
  <si>
    <t>106,20</t>
  </si>
  <si>
    <t>220,0</t>
  </si>
  <si>
    <t>Левенец Евгений</t>
  </si>
  <si>
    <t>ВЕСОВАЯ КАТЕГОРИЯ   56</t>
  </si>
  <si>
    <t>Юноши 14-16 (30.01.2009)/14</t>
  </si>
  <si>
    <t>52,90</t>
  </si>
  <si>
    <t>107,5</t>
  </si>
  <si>
    <t xml:space="preserve">Терехов Дмитрий </t>
  </si>
  <si>
    <t>Юноши 14-16 (19.09.2007)/15</t>
  </si>
  <si>
    <t>58,50</t>
  </si>
  <si>
    <t>Юноши 14-16 (20.03.2007)/16</t>
  </si>
  <si>
    <t>57,80</t>
  </si>
  <si>
    <t>Юноши 14-16 (23.02.2007)/16</t>
  </si>
  <si>
    <t>60,30</t>
  </si>
  <si>
    <t>Булкин Андрей</t>
  </si>
  <si>
    <t>Лунёв Кирилл</t>
  </si>
  <si>
    <t>Рябов Алексей</t>
  </si>
  <si>
    <t>Аутахунов Тимур</t>
  </si>
  <si>
    <t>185,0</t>
  </si>
  <si>
    <t>Открытая (20.02.1990)/33</t>
  </si>
  <si>
    <t>79,20</t>
  </si>
  <si>
    <t xml:space="preserve">Калуга/Калужская область </t>
  </si>
  <si>
    <t>Картавенко Александр</t>
  </si>
  <si>
    <t>Открытая (31.10.1990)/32</t>
  </si>
  <si>
    <t>Игнатова Анна</t>
  </si>
  <si>
    <t>Открытая (29.12.1988)/34</t>
  </si>
  <si>
    <t>71,90</t>
  </si>
  <si>
    <t>Блинов Максим</t>
  </si>
  <si>
    <t>Открытая (23.08.1996)/26</t>
  </si>
  <si>
    <t>65,70</t>
  </si>
  <si>
    <t xml:space="preserve">Зеленоград/Московская область </t>
  </si>
  <si>
    <t>62,5</t>
  </si>
  <si>
    <t>Пшеничников Кирилл</t>
  </si>
  <si>
    <t>Открытая (31.01.1988)/35</t>
  </si>
  <si>
    <t>80,40</t>
  </si>
  <si>
    <t xml:space="preserve">Домодедово/Московская область </t>
  </si>
  <si>
    <t>Курашин Евгений</t>
  </si>
  <si>
    <t>80,10</t>
  </si>
  <si>
    <t>81,10</t>
  </si>
  <si>
    <t>Головин Егор</t>
  </si>
  <si>
    <t>Котомёнков Артём</t>
  </si>
  <si>
    <t>Самардин Алексей</t>
  </si>
  <si>
    <t>Грудев Александр</t>
  </si>
  <si>
    <t>Открытый мастерский турнир и Чемпионат Московской области
WRPF Строгий подъем штанги на бицепс ДК
Серпухов/Московская область, 10 июня 2023 года</t>
  </si>
  <si>
    <t>Открытый мастерский турнир и Чемпионат Московской области
WRPF Строгий подъем штанги на бицепс
Серпухов/Московская область, 10 июня 2023 года</t>
  </si>
  <si>
    <t>Открытый мастерский турнир и Чемпионат Московской области
СПР Пауэрспорт ДК
Серпухов/Московская область, 10 июня 2023 года</t>
  </si>
  <si>
    <t>Открытый мастерский турнир и Чемпионат Московской области
СПР Строгий подъем штанги на бицепс ДК
Серпухов/Московская область, 10 июня 2023 года</t>
  </si>
  <si>
    <t>Открытый мастерский турнир и Чемпионат Московской области
СПР Строгий подъем штанги на бицепс
Серпухов/Московская область, 10 июня 2023 года</t>
  </si>
  <si>
    <t>Открытый мастерский турнир и Чемпионат Московской области ВРПФ
WRPF Силовое двоеборье без экипировки ДК
Серпухов/Московская область, 10 июня 2023 года</t>
  </si>
  <si>
    <t>Открытый мастерский турнир и Чемпионат Московской области ВРПФ
WRPF Силовое двоеборье без экипировки
Серпухов/Московская область, 10 июня 2023 года</t>
  </si>
  <si>
    <t>Открытый мастерский турнир и Чемпионат Московской области ВРПФ
WRPF Становая тяга без экипировки ДК
Серпухов/Московская область, 10 июня 2023 года</t>
  </si>
  <si>
    <t>Открытый мастерский турнир и Чемпионат Московской области ВРПФ
WRPF Становая тяга без экипировки
Серпухов/Московская область, 10 июня 2023 года</t>
  </si>
  <si>
    <t>Открытый мастерский турнир и Чемпионат Московской области ВРПФ
WEPF Жим лежа в многопетельной софт экипировке ДК
Серпухов/Московская область, 10 июня 2023 года</t>
  </si>
  <si>
    <t>Открытый мастерский турнир и Чемпионат Московской области ВРПФ
WRPF Военный жим лежа с ДК
Серпухов/Московская область, 10 июня 2023 года</t>
  </si>
  <si>
    <t>Открытый мастерский турнир и Чемпионат Московской области ВРПФ
WEPF Жим лежа в однопетельной софт экипировке ДК
Серпухов/Московская область, 10 июня 2023 года</t>
  </si>
  <si>
    <t>Открытый мастерский турнир и Чемпионат Московской области ВРПФ
WRPF Жим лежа без экипировки ДК
Серпухов/Московская область, 10 июня 2023 года</t>
  </si>
  <si>
    <t>Открытый мастерский турнир и Чемпионат Московской области ВРПФ
WRPF Жим лежа без экипировки
Серпухов/Московская область, 10 июня 2023 года</t>
  </si>
  <si>
    <t>Открытый мастерский турнир и Чемпионат Московской области ВРПФ
WEPF Жим лежа в однопетельной софт экипировке
Серпухов/Московская область, 10 июня 2023 года</t>
  </si>
  <si>
    <t>Открытый мастерский турнир и Чемпионат Московской области ВРПФ
WRPF Пауэрлифтинг без экипировки ДК
Серпухов/Московская область, 10 июня 2023 года</t>
  </si>
  <si>
    <t>Открытый мастерский турнир и Чемпионат Московской области ВРПФ
WRPF Пауэрлифтинг без экипировки
Серпухов/Московская область, 10 июня 2023 года</t>
  </si>
  <si>
    <t>Открытый мастерский турнир и Чемпионат Московской области ВРПФ
WRPF Пауэрлифтинг классический в бинтах ДК
Серпухов/Московская область, 10 июня 2023 года</t>
  </si>
  <si>
    <t>Мисайлово/Московская область</t>
  </si>
  <si>
    <t>Юниоры 20-23 (05.04.2002)/21</t>
  </si>
  <si>
    <t>Юниоры 20-23 (18.04.2001)/22</t>
  </si>
  <si>
    <t>Жим</t>
  </si>
  <si>
    <t>Тяга</t>
  </si>
  <si>
    <t xml:space="preserve"> </t>
  </si>
  <si>
    <t>№</t>
  </si>
  <si>
    <t xml:space="preserve">
Дата рождения/Возраст</t>
  </si>
  <si>
    <t>Возрастная группа</t>
  </si>
  <si>
    <t>T1</t>
  </si>
  <si>
    <t>O</t>
  </si>
  <si>
    <t>M2</t>
  </si>
  <si>
    <t>T2</t>
  </si>
  <si>
    <t>M1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</si>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</sst>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49" fontId="0" fillId="0" borderId="16" xfId="0" applyNumberFormat="1" applyFill="1" applyBorder="1" applyAlignment="1">
      <alignment horizontal="center" vertical="center"/>
    </xf>
    <xf numFmtId="49" fontId="0" fillId="0" borderId="1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17"/>
  <sheetViews>
    <sheetView workbookViewId="0">
      <selection activeCell="E18" sqref="E18"/>
    </sheetView>
  </sheetViews>
  <sheetFormatPr baseColWidth="10" defaultColWidth="9.1640625" defaultRowHeight="13"/>
  <cols>
    <col min="1" max="1" width="7.5" style="5" bestFit="1" customWidth="1"/>
    <col min="2" max="2" width="18.5" style="5" customWidth="1"/>
    <col min="3" max="3" width="27.83203125" style="5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10.5" style="7" customWidth="1"/>
    <col min="21" max="21" width="19.6640625" style="5" customWidth="1"/>
    <col min="22" max="16384" width="9.1640625" style="3"/>
  </cols>
  <sheetData>
    <row r="1" spans="1:21" s="2" customFormat="1" ht="29" customHeight="1">
      <c r="A1" s="48" t="s">
        <v>220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42" t="s">
        <v>1</v>
      </c>
      <c r="T3" s="42" t="s">
        <v>3</v>
      </c>
      <c r="U3" s="44" t="s">
        <v>2</v>
      </c>
    </row>
    <row r="4" spans="1:21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3"/>
      <c r="U4" s="45"/>
    </row>
    <row r="5" spans="1:21" ht="16">
      <c r="A5" s="46" t="s">
        <v>31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23" t="s">
        <v>29</v>
      </c>
      <c r="B6" s="15" t="s">
        <v>72</v>
      </c>
      <c r="C6" s="15" t="s">
        <v>32</v>
      </c>
      <c r="D6" s="15" t="s">
        <v>33</v>
      </c>
      <c r="E6" s="16" t="s">
        <v>232</v>
      </c>
      <c r="F6" s="15" t="s">
        <v>21</v>
      </c>
      <c r="G6" s="21" t="s">
        <v>34</v>
      </c>
      <c r="H6" s="21" t="s">
        <v>35</v>
      </c>
      <c r="I6" s="22" t="s">
        <v>36</v>
      </c>
      <c r="J6" s="23"/>
      <c r="K6" s="21" t="s">
        <v>37</v>
      </c>
      <c r="L6" s="21" t="s">
        <v>38</v>
      </c>
      <c r="M6" s="22" t="s">
        <v>39</v>
      </c>
      <c r="N6" s="23"/>
      <c r="O6" s="21" t="s">
        <v>59</v>
      </c>
      <c r="P6" s="21" t="s">
        <v>55</v>
      </c>
      <c r="Q6" s="21" t="s">
        <v>25</v>
      </c>
      <c r="R6" s="23"/>
      <c r="S6" s="17" t="str">
        <f>"195,0"</f>
        <v>195,0</v>
      </c>
      <c r="T6" s="17">
        <v>218.53649999999999</v>
      </c>
      <c r="U6" s="15" t="s">
        <v>42</v>
      </c>
    </row>
    <row r="7" spans="1:21">
      <c r="A7" s="25" t="s">
        <v>29</v>
      </c>
      <c r="B7" s="18" t="s">
        <v>73</v>
      </c>
      <c r="C7" s="18" t="s">
        <v>43</v>
      </c>
      <c r="D7" s="18" t="s">
        <v>44</v>
      </c>
      <c r="E7" s="19" t="s">
        <v>233</v>
      </c>
      <c r="F7" s="18" t="s">
        <v>21</v>
      </c>
      <c r="G7" s="24" t="s">
        <v>45</v>
      </c>
      <c r="H7" s="24" t="s">
        <v>46</v>
      </c>
      <c r="I7" s="24" t="s">
        <v>47</v>
      </c>
      <c r="J7" s="25"/>
      <c r="K7" s="24" t="s">
        <v>39</v>
      </c>
      <c r="L7" s="24" t="s">
        <v>48</v>
      </c>
      <c r="M7" s="26" t="s">
        <v>49</v>
      </c>
      <c r="N7" s="25"/>
      <c r="O7" s="24" t="s">
        <v>50</v>
      </c>
      <c r="P7" s="26" t="s">
        <v>51</v>
      </c>
      <c r="Q7" s="25"/>
      <c r="R7" s="25"/>
      <c r="S7" s="20" t="str">
        <f>"280,0"</f>
        <v>280,0</v>
      </c>
      <c r="T7" s="20" t="str">
        <f>"327,6280"</f>
        <v>327,6280</v>
      </c>
      <c r="U7" s="36" t="s">
        <v>228</v>
      </c>
    </row>
    <row r="9" spans="1:21" ht="16">
      <c r="A9" s="61" t="s">
        <v>52</v>
      </c>
      <c r="B9" s="61"/>
      <c r="C9" s="61"/>
      <c r="D9" s="61"/>
      <c r="E9" s="62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spans="1:21">
      <c r="A10" s="13" t="s">
        <v>29</v>
      </c>
      <c r="B10" s="9" t="s">
        <v>74</v>
      </c>
      <c r="C10" s="9" t="s">
        <v>53</v>
      </c>
      <c r="D10" s="9" t="s">
        <v>54</v>
      </c>
      <c r="E10" s="10" t="s">
        <v>233</v>
      </c>
      <c r="F10" s="9" t="s">
        <v>21</v>
      </c>
      <c r="G10" s="12" t="s">
        <v>55</v>
      </c>
      <c r="H10" s="14" t="s">
        <v>55</v>
      </c>
      <c r="I10" s="14" t="s">
        <v>24</v>
      </c>
      <c r="J10" s="13"/>
      <c r="K10" s="14" t="s">
        <v>37</v>
      </c>
      <c r="L10" s="12" t="s">
        <v>56</v>
      </c>
      <c r="M10" s="14" t="s">
        <v>56</v>
      </c>
      <c r="N10" s="13"/>
      <c r="O10" s="12" t="s">
        <v>22</v>
      </c>
      <c r="P10" s="14" t="s">
        <v>22</v>
      </c>
      <c r="Q10" s="12" t="s">
        <v>14</v>
      </c>
      <c r="R10" s="13"/>
      <c r="S10" s="11" t="str">
        <f>"232,5"</f>
        <v>232,5</v>
      </c>
      <c r="T10" s="11" t="str">
        <f>"252,1230"</f>
        <v>252,1230</v>
      </c>
      <c r="U10" s="33" t="s">
        <v>204</v>
      </c>
    </row>
    <row r="12" spans="1:21" ht="16">
      <c r="A12" s="61" t="s">
        <v>52</v>
      </c>
      <c r="B12" s="61"/>
      <c r="C12" s="61"/>
      <c r="D12" s="61"/>
      <c r="E12" s="62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21">
      <c r="A13" s="23" t="s">
        <v>29</v>
      </c>
      <c r="B13" s="15" t="s">
        <v>75</v>
      </c>
      <c r="C13" s="15" t="s">
        <v>57</v>
      </c>
      <c r="D13" s="15" t="s">
        <v>58</v>
      </c>
      <c r="E13" s="16" t="s">
        <v>232</v>
      </c>
      <c r="F13" s="15" t="s">
        <v>21</v>
      </c>
      <c r="G13" s="21" t="s">
        <v>59</v>
      </c>
      <c r="H13" s="21" t="s">
        <v>24</v>
      </c>
      <c r="I13" s="21" t="s">
        <v>25</v>
      </c>
      <c r="J13" s="23"/>
      <c r="K13" s="21" t="s">
        <v>60</v>
      </c>
      <c r="L13" s="21" t="s">
        <v>49</v>
      </c>
      <c r="M13" s="22" t="s">
        <v>61</v>
      </c>
      <c r="N13" s="23"/>
      <c r="O13" s="21" t="s">
        <v>62</v>
      </c>
      <c r="P13" s="21" t="s">
        <v>63</v>
      </c>
      <c r="Q13" s="21" t="s">
        <v>47</v>
      </c>
      <c r="R13" s="23"/>
      <c r="S13" s="17" t="str">
        <f>"245,0"</f>
        <v>245,0</v>
      </c>
      <c r="T13" s="17" t="str">
        <f>"193,5745"</f>
        <v>193,5745</v>
      </c>
      <c r="U13" s="34" t="s">
        <v>228</v>
      </c>
    </row>
    <row r="14" spans="1:21">
      <c r="A14" s="25" t="s">
        <v>29</v>
      </c>
      <c r="B14" s="18" t="s">
        <v>76</v>
      </c>
      <c r="C14" s="18" t="s">
        <v>64</v>
      </c>
      <c r="D14" s="18" t="s">
        <v>65</v>
      </c>
      <c r="E14" s="19" t="s">
        <v>233</v>
      </c>
      <c r="F14" s="18" t="s">
        <v>21</v>
      </c>
      <c r="G14" s="24" t="s">
        <v>66</v>
      </c>
      <c r="H14" s="24" t="s">
        <v>67</v>
      </c>
      <c r="I14" s="24" t="s">
        <v>68</v>
      </c>
      <c r="J14" s="25"/>
      <c r="K14" s="24" t="s">
        <v>63</v>
      </c>
      <c r="L14" s="24" t="s">
        <v>22</v>
      </c>
      <c r="M14" s="24" t="s">
        <v>23</v>
      </c>
      <c r="N14" s="25"/>
      <c r="O14" s="24" t="s">
        <v>66</v>
      </c>
      <c r="P14" s="24" t="s">
        <v>67</v>
      </c>
      <c r="Q14" s="24" t="s">
        <v>68</v>
      </c>
      <c r="R14" s="25"/>
      <c r="S14" s="20" t="str">
        <f>"455,0"</f>
        <v>455,0</v>
      </c>
      <c r="T14" s="20" t="str">
        <f>"350,8050"</f>
        <v>350,8050</v>
      </c>
      <c r="U14" s="36" t="s">
        <v>228</v>
      </c>
    </row>
    <row r="16" spans="1:21" ht="16">
      <c r="A16" s="61" t="s">
        <v>10</v>
      </c>
      <c r="B16" s="61"/>
      <c r="C16" s="61"/>
      <c r="D16" s="61"/>
      <c r="E16" s="62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</row>
    <row r="17" spans="1:21">
      <c r="A17" s="13" t="s">
        <v>29</v>
      </c>
      <c r="B17" s="9" t="s">
        <v>77</v>
      </c>
      <c r="C17" s="9" t="s">
        <v>69</v>
      </c>
      <c r="D17" s="9" t="s">
        <v>70</v>
      </c>
      <c r="E17" s="10" t="s">
        <v>233</v>
      </c>
      <c r="F17" s="9" t="s">
        <v>21</v>
      </c>
      <c r="G17" s="12" t="s">
        <v>24</v>
      </c>
      <c r="H17" s="14" t="s">
        <v>24</v>
      </c>
      <c r="I17" s="12" t="s">
        <v>62</v>
      </c>
      <c r="J17" s="13"/>
      <c r="K17" s="14" t="s">
        <v>59</v>
      </c>
      <c r="L17" s="14" t="s">
        <v>41</v>
      </c>
      <c r="M17" s="12" t="s">
        <v>55</v>
      </c>
      <c r="N17" s="13"/>
      <c r="O17" s="14" t="s">
        <v>22</v>
      </c>
      <c r="P17" s="14" t="s">
        <v>50</v>
      </c>
      <c r="Q17" s="14" t="s">
        <v>71</v>
      </c>
      <c r="R17" s="13"/>
      <c r="S17" s="11" t="str">
        <f>"285,0"</f>
        <v>285,0</v>
      </c>
      <c r="T17" s="11" t="str">
        <f>"194,1135"</f>
        <v>194,1135</v>
      </c>
      <c r="U17" s="9" t="s">
        <v>228</v>
      </c>
    </row>
  </sheetData>
  <mergeCells count="17">
    <mergeCell ref="A9:R9"/>
    <mergeCell ref="A12:R12"/>
    <mergeCell ref="A16:R16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1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3" width="4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7" bestFit="1" customWidth="1"/>
    <col min="20" max="20" width="8.5" style="7" bestFit="1" customWidth="1"/>
    <col min="21" max="21" width="18.1640625" style="5" customWidth="1"/>
    <col min="22" max="16384" width="9.1640625" style="3"/>
  </cols>
  <sheetData>
    <row r="1" spans="1:21" s="2" customFormat="1" ht="29" customHeight="1">
      <c r="A1" s="48" t="s">
        <v>221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42" t="s">
        <v>1</v>
      </c>
      <c r="T3" s="42" t="s">
        <v>3</v>
      </c>
      <c r="U3" s="44" t="s">
        <v>2</v>
      </c>
    </row>
    <row r="4" spans="1:21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43"/>
      <c r="T4" s="43"/>
      <c r="U4" s="45"/>
    </row>
    <row r="5" spans="1:21" ht="16">
      <c r="A5" s="46" t="s">
        <v>18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13" t="s">
        <v>29</v>
      </c>
      <c r="B6" s="9" t="s">
        <v>30</v>
      </c>
      <c r="C6" s="9" t="s">
        <v>19</v>
      </c>
      <c r="D6" s="9" t="s">
        <v>20</v>
      </c>
      <c r="E6" s="10" t="s">
        <v>233</v>
      </c>
      <c r="F6" s="9" t="s">
        <v>21</v>
      </c>
      <c r="G6" s="12" t="s">
        <v>22</v>
      </c>
      <c r="H6" s="14" t="s">
        <v>22</v>
      </c>
      <c r="I6" s="14" t="s">
        <v>23</v>
      </c>
      <c r="J6" s="13"/>
      <c r="K6" s="14" t="s">
        <v>24</v>
      </c>
      <c r="L6" s="12" t="s">
        <v>25</v>
      </c>
      <c r="M6" s="12" t="s">
        <v>25</v>
      </c>
      <c r="N6" s="13"/>
      <c r="O6" s="14" t="s">
        <v>26</v>
      </c>
      <c r="P6" s="14" t="s">
        <v>27</v>
      </c>
      <c r="Q6" s="12" t="s">
        <v>28</v>
      </c>
      <c r="R6" s="13"/>
      <c r="S6" s="11" t="str">
        <f>"335,0"</f>
        <v>335,0</v>
      </c>
      <c r="T6" s="11" t="str">
        <f>"250,2115"</f>
        <v>250,2115</v>
      </c>
      <c r="U6" s="9" t="s">
        <v>228</v>
      </c>
    </row>
    <row r="8" spans="1:21">
      <c r="E8" s="5"/>
      <c r="F8" s="6"/>
      <c r="G8" s="5"/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33203125" style="5" customWidth="1"/>
    <col min="3" max="3" width="26.33203125" style="5" bestFit="1" customWidth="1"/>
    <col min="4" max="4" width="15.5" style="5" bestFit="1" customWidth="1"/>
    <col min="5" max="5" width="9.33203125" style="6" customWidth="1"/>
    <col min="6" max="6" width="33.6640625" style="5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7" width="5.5" style="8" customWidth="1"/>
    <col min="18" max="18" width="4.83203125" style="8" customWidth="1"/>
    <col min="19" max="19" width="7.83203125" style="37" bestFit="1" customWidth="1"/>
    <col min="20" max="20" width="9" style="7" customWidth="1"/>
    <col min="21" max="21" width="17.33203125" style="5" customWidth="1"/>
    <col min="22" max="16384" width="9.1640625" style="3"/>
  </cols>
  <sheetData>
    <row r="1" spans="1:21" s="2" customFormat="1" ht="29" customHeight="1">
      <c r="A1" s="48" t="s">
        <v>222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1"/>
    </row>
    <row r="2" spans="1:21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5"/>
    </row>
    <row r="3" spans="1:21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7</v>
      </c>
      <c r="H3" s="60"/>
      <c r="I3" s="60"/>
      <c r="J3" s="60"/>
      <c r="K3" s="60" t="s">
        <v>8</v>
      </c>
      <c r="L3" s="60"/>
      <c r="M3" s="60"/>
      <c r="N3" s="60"/>
      <c r="O3" s="60" t="s">
        <v>9</v>
      </c>
      <c r="P3" s="60"/>
      <c r="Q3" s="60"/>
      <c r="R3" s="60"/>
      <c r="S3" s="65" t="s">
        <v>1</v>
      </c>
      <c r="T3" s="42" t="s">
        <v>3</v>
      </c>
      <c r="U3" s="44" t="s">
        <v>2</v>
      </c>
    </row>
    <row r="4" spans="1:21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6"/>
      <c r="T4" s="43"/>
      <c r="U4" s="45"/>
    </row>
    <row r="5" spans="1:21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1:21">
      <c r="A6" s="13" t="s">
        <v>16</v>
      </c>
      <c r="B6" s="9" t="s">
        <v>17</v>
      </c>
      <c r="C6" s="9" t="s">
        <v>11</v>
      </c>
      <c r="D6" s="9" t="s">
        <v>12</v>
      </c>
      <c r="E6" s="10" t="s">
        <v>233</v>
      </c>
      <c r="F6" s="9" t="s">
        <v>223</v>
      </c>
      <c r="G6" s="12" t="s">
        <v>13</v>
      </c>
      <c r="H6" s="12" t="s">
        <v>13</v>
      </c>
      <c r="I6" s="12" t="s">
        <v>13</v>
      </c>
      <c r="J6" s="13"/>
      <c r="K6" s="12"/>
      <c r="L6" s="13"/>
      <c r="M6" s="13"/>
      <c r="N6" s="13"/>
      <c r="O6" s="12"/>
      <c r="P6" s="13"/>
      <c r="Q6" s="13"/>
      <c r="R6" s="13"/>
      <c r="S6" s="38">
        <v>0</v>
      </c>
      <c r="T6" s="11" t="str">
        <f>"0,0000"</f>
        <v>0,0000</v>
      </c>
      <c r="U6" s="33" t="s">
        <v>228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832031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18" style="5" customWidth="1"/>
    <col min="18" max="16384" width="9.1640625" style="3"/>
  </cols>
  <sheetData>
    <row r="1" spans="1:17" s="2" customFormat="1" ht="29" customHeight="1">
      <c r="A1" s="48" t="s">
        <v>210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8</v>
      </c>
      <c r="H3" s="60"/>
      <c r="I3" s="60"/>
      <c r="J3" s="60"/>
      <c r="K3" s="60" t="s">
        <v>9</v>
      </c>
      <c r="L3" s="60"/>
      <c r="M3" s="60"/>
      <c r="N3" s="60"/>
      <c r="O3" s="42" t="s">
        <v>1</v>
      </c>
      <c r="P3" s="42" t="s">
        <v>3</v>
      </c>
      <c r="Q3" s="44" t="s">
        <v>2</v>
      </c>
    </row>
    <row r="4" spans="1:17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45"/>
    </row>
    <row r="5" spans="1:17" ht="16">
      <c r="A5" s="46" t="s">
        <v>31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13" t="s">
        <v>29</v>
      </c>
      <c r="B6" s="9" t="s">
        <v>186</v>
      </c>
      <c r="C6" s="9" t="s">
        <v>185</v>
      </c>
      <c r="D6" s="9" t="s">
        <v>171</v>
      </c>
      <c r="E6" s="10" t="s">
        <v>233</v>
      </c>
      <c r="F6" s="9" t="s">
        <v>21</v>
      </c>
      <c r="G6" s="14" t="s">
        <v>56</v>
      </c>
      <c r="H6" s="14" t="s">
        <v>38</v>
      </c>
      <c r="I6" s="12" t="s">
        <v>39</v>
      </c>
      <c r="J6" s="13"/>
      <c r="K6" s="14" t="s">
        <v>62</v>
      </c>
      <c r="L6" s="14" t="s">
        <v>63</v>
      </c>
      <c r="M6" s="12" t="s">
        <v>47</v>
      </c>
      <c r="N6" s="13"/>
      <c r="O6" s="11" t="str">
        <f>"145,0"</f>
        <v>145,0</v>
      </c>
      <c r="P6" s="11" t="str">
        <f>"164,8795"</f>
        <v>164,8795</v>
      </c>
      <c r="Q6" s="33" t="s">
        <v>228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bestFit="1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8.5" style="7" bestFit="1" customWidth="1"/>
    <col min="17" max="17" width="17.83203125" style="5" bestFit="1" customWidth="1"/>
    <col min="18" max="16384" width="9.1640625" style="3"/>
  </cols>
  <sheetData>
    <row r="1" spans="1:17" s="2" customFormat="1" ht="29" customHeight="1">
      <c r="A1" s="48" t="s">
        <v>211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8</v>
      </c>
      <c r="H3" s="60"/>
      <c r="I3" s="60"/>
      <c r="J3" s="60"/>
      <c r="K3" s="60" t="s">
        <v>9</v>
      </c>
      <c r="L3" s="60"/>
      <c r="M3" s="60"/>
      <c r="N3" s="60"/>
      <c r="O3" s="42" t="s">
        <v>1</v>
      </c>
      <c r="P3" s="42" t="s">
        <v>3</v>
      </c>
      <c r="Q3" s="44" t="s">
        <v>2</v>
      </c>
    </row>
    <row r="4" spans="1:17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45"/>
    </row>
    <row r="5" spans="1:17" ht="16">
      <c r="A5" s="46" t="s">
        <v>78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13" t="s">
        <v>29</v>
      </c>
      <c r="B6" s="9" t="s">
        <v>110</v>
      </c>
      <c r="C6" s="9" t="s">
        <v>99</v>
      </c>
      <c r="D6" s="9" t="s">
        <v>100</v>
      </c>
      <c r="E6" s="10" t="s">
        <v>234</v>
      </c>
      <c r="F6" s="9" t="s">
        <v>21</v>
      </c>
      <c r="G6" s="12" t="s">
        <v>71</v>
      </c>
      <c r="H6" s="12" t="s">
        <v>27</v>
      </c>
      <c r="I6" s="14" t="s">
        <v>27</v>
      </c>
      <c r="J6" s="13"/>
      <c r="K6" s="14" t="s">
        <v>15</v>
      </c>
      <c r="L6" s="12" t="s">
        <v>101</v>
      </c>
      <c r="M6" s="13"/>
      <c r="N6" s="13"/>
      <c r="O6" s="11" t="str">
        <f>"340,0"</f>
        <v>340,0</v>
      </c>
      <c r="P6" s="11" t="str">
        <f>"236,7629"</f>
        <v>236,7629</v>
      </c>
      <c r="Q6" s="9" t="s">
        <v>86</v>
      </c>
    </row>
    <row r="8" spans="1:17">
      <c r="E8" s="5"/>
      <c r="F8" s="6"/>
      <c r="G8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1"/>
  <sheetViews>
    <sheetView workbookViewId="0">
      <selection activeCell="E22" sqref="E22"/>
    </sheetView>
  </sheetViews>
  <sheetFormatPr baseColWidth="10" defaultColWidth="9.1640625" defaultRowHeight="13"/>
  <cols>
    <col min="1" max="1" width="7.5" style="5" bestFit="1" customWidth="1"/>
    <col min="2" max="2" width="21.832031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1" width="10.5" style="37" bestFit="1" customWidth="1"/>
    <col min="12" max="12" width="9.5" style="7" customWidth="1"/>
    <col min="13" max="13" width="20.6640625" style="5" customWidth="1"/>
    <col min="14" max="16384" width="9.1640625" style="3"/>
  </cols>
  <sheetData>
    <row r="1" spans="1:13" s="2" customFormat="1" ht="29" customHeight="1">
      <c r="A1" s="48" t="s">
        <v>217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8</v>
      </c>
      <c r="H3" s="60"/>
      <c r="I3" s="60"/>
      <c r="J3" s="60"/>
      <c r="K3" s="65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66"/>
      <c r="L4" s="43"/>
      <c r="M4" s="45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23" t="s">
        <v>16</v>
      </c>
      <c r="B6" s="15" t="s">
        <v>140</v>
      </c>
      <c r="C6" s="15" t="s">
        <v>112</v>
      </c>
      <c r="D6" s="15" t="s">
        <v>113</v>
      </c>
      <c r="E6" s="16" t="s">
        <v>233</v>
      </c>
      <c r="F6" s="15" t="s">
        <v>21</v>
      </c>
      <c r="G6" s="22" t="s">
        <v>22</v>
      </c>
      <c r="H6" s="22" t="s">
        <v>22</v>
      </c>
      <c r="I6" s="22" t="s">
        <v>22</v>
      </c>
      <c r="J6" s="23"/>
      <c r="K6" s="39">
        <v>0</v>
      </c>
      <c r="L6" s="17" t="str">
        <f>"0,0000"</f>
        <v>0,0000</v>
      </c>
      <c r="M6" s="15" t="s">
        <v>42</v>
      </c>
    </row>
    <row r="7" spans="1:13">
      <c r="A7" s="25" t="s">
        <v>16</v>
      </c>
      <c r="B7" s="18" t="s">
        <v>141</v>
      </c>
      <c r="C7" s="18" t="s">
        <v>114</v>
      </c>
      <c r="D7" s="18" t="s">
        <v>115</v>
      </c>
      <c r="E7" s="19" t="s">
        <v>233</v>
      </c>
      <c r="F7" s="18" t="s">
        <v>116</v>
      </c>
      <c r="G7" s="26" t="s">
        <v>117</v>
      </c>
      <c r="H7" s="26" t="s">
        <v>117</v>
      </c>
      <c r="I7" s="26" t="s">
        <v>14</v>
      </c>
      <c r="J7" s="25"/>
      <c r="K7" s="40">
        <v>0</v>
      </c>
      <c r="L7" s="20" t="str">
        <f>"0,0000"</f>
        <v>0,0000</v>
      </c>
      <c r="M7" s="18" t="s">
        <v>228</v>
      </c>
    </row>
    <row r="9" spans="1:13" ht="16">
      <c r="A9" s="61" t="s">
        <v>118</v>
      </c>
      <c r="B9" s="61"/>
      <c r="C9" s="61"/>
      <c r="D9" s="61"/>
      <c r="E9" s="62"/>
      <c r="F9" s="61"/>
      <c r="G9" s="61"/>
      <c r="H9" s="61"/>
      <c r="I9" s="61"/>
      <c r="J9" s="61"/>
    </row>
    <row r="10" spans="1:13">
      <c r="A10" s="23" t="s">
        <v>29</v>
      </c>
      <c r="B10" s="15" t="s">
        <v>142</v>
      </c>
      <c r="C10" s="15" t="s">
        <v>119</v>
      </c>
      <c r="D10" s="15" t="s">
        <v>120</v>
      </c>
      <c r="E10" s="16" t="s">
        <v>235</v>
      </c>
      <c r="F10" s="15" t="s">
        <v>21</v>
      </c>
      <c r="G10" s="21" t="s">
        <v>14</v>
      </c>
      <c r="H10" s="23"/>
      <c r="I10" s="23"/>
      <c r="J10" s="23"/>
      <c r="K10" s="39" t="str">
        <f>"120,0"</f>
        <v>120,0</v>
      </c>
      <c r="L10" s="17" t="str">
        <f>"76,9200"</f>
        <v>76,9200</v>
      </c>
      <c r="M10" s="15" t="s">
        <v>228</v>
      </c>
    </row>
    <row r="11" spans="1:13">
      <c r="A11" s="30" t="s">
        <v>29</v>
      </c>
      <c r="B11" s="27" t="s">
        <v>143</v>
      </c>
      <c r="C11" s="27" t="s">
        <v>121</v>
      </c>
      <c r="D11" s="27" t="s">
        <v>122</v>
      </c>
      <c r="E11" s="28" t="s">
        <v>233</v>
      </c>
      <c r="F11" s="27" t="s">
        <v>123</v>
      </c>
      <c r="G11" s="31" t="s">
        <v>124</v>
      </c>
      <c r="H11" s="31" t="s">
        <v>27</v>
      </c>
      <c r="I11" s="31" t="s">
        <v>28</v>
      </c>
      <c r="J11" s="30"/>
      <c r="K11" s="41" t="str">
        <f>"145,0"</f>
        <v>145,0</v>
      </c>
      <c r="L11" s="29" t="str">
        <f>"94,4675"</f>
        <v>94,4675</v>
      </c>
      <c r="M11" s="27" t="s">
        <v>228</v>
      </c>
    </row>
    <row r="12" spans="1:13">
      <c r="A12" s="30" t="s">
        <v>144</v>
      </c>
      <c r="B12" s="27" t="s">
        <v>145</v>
      </c>
      <c r="C12" s="27" t="s">
        <v>125</v>
      </c>
      <c r="D12" s="27" t="s">
        <v>126</v>
      </c>
      <c r="E12" s="28" t="s">
        <v>233</v>
      </c>
      <c r="F12" s="27" t="s">
        <v>116</v>
      </c>
      <c r="G12" s="31" t="s">
        <v>51</v>
      </c>
      <c r="H12" s="31" t="s">
        <v>124</v>
      </c>
      <c r="I12" s="32" t="s">
        <v>27</v>
      </c>
      <c r="J12" s="30"/>
      <c r="K12" s="41" t="str">
        <f>"132,5"</f>
        <v>132,5</v>
      </c>
      <c r="L12" s="29" t="str">
        <f>"86,0588"</f>
        <v>86,0588</v>
      </c>
      <c r="M12" s="27" t="s">
        <v>228</v>
      </c>
    </row>
    <row r="13" spans="1:13">
      <c r="A13" s="25" t="s">
        <v>146</v>
      </c>
      <c r="B13" s="18" t="s">
        <v>147</v>
      </c>
      <c r="C13" s="18" t="s">
        <v>127</v>
      </c>
      <c r="D13" s="18" t="s">
        <v>128</v>
      </c>
      <c r="E13" s="19" t="s">
        <v>233</v>
      </c>
      <c r="F13" s="18" t="s">
        <v>21</v>
      </c>
      <c r="G13" s="26" t="s">
        <v>14</v>
      </c>
      <c r="H13" s="24" t="s">
        <v>14</v>
      </c>
      <c r="I13" s="26" t="s">
        <v>129</v>
      </c>
      <c r="J13" s="25"/>
      <c r="K13" s="40" t="str">
        <f>"120,0"</f>
        <v>120,0</v>
      </c>
      <c r="L13" s="20" t="str">
        <f>"77,3640"</f>
        <v>77,3640</v>
      </c>
      <c r="M13" s="18" t="s">
        <v>228</v>
      </c>
    </row>
    <row r="15" spans="1:13" ht="16">
      <c r="A15" s="61" t="s">
        <v>102</v>
      </c>
      <c r="B15" s="61"/>
      <c r="C15" s="61"/>
      <c r="D15" s="61"/>
      <c r="E15" s="62"/>
      <c r="F15" s="61"/>
      <c r="G15" s="61"/>
      <c r="H15" s="61"/>
      <c r="I15" s="61"/>
      <c r="J15" s="61"/>
    </row>
    <row r="16" spans="1:13">
      <c r="A16" s="23" t="s">
        <v>29</v>
      </c>
      <c r="B16" s="15" t="s">
        <v>148</v>
      </c>
      <c r="C16" s="15" t="s">
        <v>130</v>
      </c>
      <c r="D16" s="15" t="s">
        <v>131</v>
      </c>
      <c r="E16" s="16" t="s">
        <v>236</v>
      </c>
      <c r="F16" s="15" t="s">
        <v>132</v>
      </c>
      <c r="G16" s="21" t="s">
        <v>27</v>
      </c>
      <c r="H16" s="21" t="s">
        <v>28</v>
      </c>
      <c r="I16" s="22" t="s">
        <v>133</v>
      </c>
      <c r="J16" s="23"/>
      <c r="K16" s="39" t="str">
        <f>"145,0"</f>
        <v>145,0</v>
      </c>
      <c r="L16" s="17" t="str">
        <f>"85,4097"</f>
        <v>85,4097</v>
      </c>
      <c r="M16" s="15" t="s">
        <v>228</v>
      </c>
    </row>
    <row r="17" spans="1:13">
      <c r="A17" s="25" t="s">
        <v>16</v>
      </c>
      <c r="B17" s="18" t="s">
        <v>149</v>
      </c>
      <c r="C17" s="18" t="s">
        <v>134</v>
      </c>
      <c r="D17" s="18" t="s">
        <v>135</v>
      </c>
      <c r="E17" s="19" t="s">
        <v>236</v>
      </c>
      <c r="F17" s="18" t="s">
        <v>21</v>
      </c>
      <c r="G17" s="26" t="s">
        <v>68</v>
      </c>
      <c r="H17" s="26" t="s">
        <v>68</v>
      </c>
      <c r="I17" s="26" t="s">
        <v>68</v>
      </c>
      <c r="J17" s="25"/>
      <c r="K17" s="40">
        <v>0</v>
      </c>
      <c r="L17" s="20" t="str">
        <f>"0,0000"</f>
        <v>0,0000</v>
      </c>
      <c r="M17" s="36" t="s">
        <v>228</v>
      </c>
    </row>
    <row r="19" spans="1:13" ht="16">
      <c r="A19" s="61" t="s">
        <v>136</v>
      </c>
      <c r="B19" s="61"/>
      <c r="C19" s="61"/>
      <c r="D19" s="61"/>
      <c r="E19" s="62"/>
      <c r="F19" s="61"/>
      <c r="G19" s="61"/>
      <c r="H19" s="61"/>
      <c r="I19" s="61"/>
      <c r="J19" s="61"/>
    </row>
    <row r="20" spans="1:13">
      <c r="A20" s="23" t="s">
        <v>29</v>
      </c>
      <c r="B20" s="15" t="s">
        <v>150</v>
      </c>
      <c r="C20" s="15" t="s">
        <v>137</v>
      </c>
      <c r="D20" s="15" t="s">
        <v>138</v>
      </c>
      <c r="E20" s="16" t="s">
        <v>233</v>
      </c>
      <c r="F20" s="15" t="s">
        <v>116</v>
      </c>
      <c r="G20" s="21" t="s">
        <v>47</v>
      </c>
      <c r="H20" s="21" t="s">
        <v>23</v>
      </c>
      <c r="I20" s="22" t="s">
        <v>14</v>
      </c>
      <c r="J20" s="23"/>
      <c r="K20" s="39" t="str">
        <f>"115,0"</f>
        <v>115,0</v>
      </c>
      <c r="L20" s="17" t="str">
        <f>"65,0095"</f>
        <v>65,0095</v>
      </c>
      <c r="M20" s="34"/>
    </row>
    <row r="21" spans="1:13">
      <c r="A21" s="25" t="s">
        <v>29</v>
      </c>
      <c r="B21" s="18" t="s">
        <v>150</v>
      </c>
      <c r="C21" s="18" t="s">
        <v>139</v>
      </c>
      <c r="D21" s="18" t="s">
        <v>138</v>
      </c>
      <c r="E21" s="19" t="s">
        <v>236</v>
      </c>
      <c r="F21" s="18" t="s">
        <v>116</v>
      </c>
      <c r="G21" s="24" t="s">
        <v>47</v>
      </c>
      <c r="H21" s="24" t="s">
        <v>23</v>
      </c>
      <c r="I21" s="26" t="s">
        <v>14</v>
      </c>
      <c r="J21" s="25"/>
      <c r="K21" s="40" t="str">
        <f>"115,0"</f>
        <v>115,0</v>
      </c>
      <c r="L21" s="20" t="str">
        <f>"65,3345"</f>
        <v>65,3345</v>
      </c>
      <c r="M21" s="36"/>
    </row>
  </sheetData>
  <mergeCells count="15">
    <mergeCell ref="A9:J9"/>
    <mergeCell ref="A15:J15"/>
    <mergeCell ref="A19:J19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16"/>
  <sheetViews>
    <sheetView workbookViewId="0">
      <selection activeCell="E17" sqref="E17"/>
    </sheetView>
  </sheetViews>
  <sheetFormatPr baseColWidth="10" defaultColWidth="9.1640625" defaultRowHeight="13"/>
  <cols>
    <col min="1" max="1" width="7.5" style="5" bestFit="1" customWidth="1"/>
    <col min="2" max="2" width="22.16406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0.6640625" style="5" customWidth="1"/>
    <col min="14" max="16384" width="9.1640625" style="3"/>
  </cols>
  <sheetData>
    <row r="1" spans="1:13" s="2" customFormat="1" ht="29" customHeight="1">
      <c r="A1" s="48" t="s">
        <v>218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8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18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108</v>
      </c>
      <c r="C6" s="9" t="s">
        <v>90</v>
      </c>
      <c r="D6" s="9" t="s">
        <v>91</v>
      </c>
      <c r="E6" s="10" t="s">
        <v>233</v>
      </c>
      <c r="F6" s="9" t="s">
        <v>21</v>
      </c>
      <c r="G6" s="14" t="s">
        <v>92</v>
      </c>
      <c r="H6" s="14" t="s">
        <v>93</v>
      </c>
      <c r="I6" s="14" t="s">
        <v>94</v>
      </c>
      <c r="J6" s="13"/>
      <c r="K6" s="11" t="str">
        <f>"37,5"</f>
        <v>37,5</v>
      </c>
      <c r="L6" s="11" t="str">
        <f>"27,7725"</f>
        <v>27,7725</v>
      </c>
      <c r="M6" s="9" t="s">
        <v>228</v>
      </c>
    </row>
    <row r="8" spans="1:13" ht="16">
      <c r="A8" s="61" t="s">
        <v>10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13" t="s">
        <v>29</v>
      </c>
      <c r="B9" s="9" t="s">
        <v>109</v>
      </c>
      <c r="C9" s="9" t="s">
        <v>95</v>
      </c>
      <c r="D9" s="9" t="s">
        <v>96</v>
      </c>
      <c r="E9" s="10" t="s">
        <v>233</v>
      </c>
      <c r="F9" s="9" t="s">
        <v>21</v>
      </c>
      <c r="G9" s="14" t="s">
        <v>97</v>
      </c>
      <c r="H9" s="14" t="s">
        <v>67</v>
      </c>
      <c r="I9" s="14" t="s">
        <v>98</v>
      </c>
      <c r="J9" s="13"/>
      <c r="K9" s="11" t="str">
        <f>"165,0"</f>
        <v>165,0</v>
      </c>
      <c r="L9" s="11" t="str">
        <f>"111,9525"</f>
        <v>111,9525</v>
      </c>
      <c r="M9" s="33" t="s">
        <v>203</v>
      </c>
    </row>
    <row r="11" spans="1:13" ht="16">
      <c r="A11" s="61" t="s">
        <v>78</v>
      </c>
      <c r="B11" s="61"/>
      <c r="C11" s="61"/>
      <c r="D11" s="61"/>
      <c r="E11" s="62"/>
      <c r="F11" s="61"/>
      <c r="G11" s="61"/>
      <c r="H11" s="61"/>
      <c r="I11" s="61"/>
      <c r="J11" s="61"/>
    </row>
    <row r="12" spans="1:13">
      <c r="A12" s="23" t="s">
        <v>29</v>
      </c>
      <c r="B12" s="15" t="s">
        <v>88</v>
      </c>
      <c r="C12" s="15" t="s">
        <v>79</v>
      </c>
      <c r="D12" s="15" t="s">
        <v>80</v>
      </c>
      <c r="E12" s="16" t="s">
        <v>233</v>
      </c>
      <c r="F12" s="15" t="s">
        <v>21</v>
      </c>
      <c r="G12" s="21" t="s">
        <v>68</v>
      </c>
      <c r="H12" s="21" t="s">
        <v>13</v>
      </c>
      <c r="I12" s="23"/>
      <c r="J12" s="23"/>
      <c r="K12" s="17" t="str">
        <f>"180,0"</f>
        <v>180,0</v>
      </c>
      <c r="L12" s="17" t="str">
        <f>"108,5400"</f>
        <v>108,5400</v>
      </c>
      <c r="M12" s="34" t="s">
        <v>86</v>
      </c>
    </row>
    <row r="13" spans="1:13">
      <c r="A13" s="25" t="s">
        <v>29</v>
      </c>
      <c r="B13" s="18" t="s">
        <v>110</v>
      </c>
      <c r="C13" s="18" t="s">
        <v>99</v>
      </c>
      <c r="D13" s="18" t="s">
        <v>100</v>
      </c>
      <c r="E13" s="19" t="s">
        <v>234</v>
      </c>
      <c r="F13" s="18" t="s">
        <v>21</v>
      </c>
      <c r="G13" s="26" t="s">
        <v>71</v>
      </c>
      <c r="H13" s="26" t="s">
        <v>27</v>
      </c>
      <c r="I13" s="24" t="s">
        <v>27</v>
      </c>
      <c r="J13" s="25"/>
      <c r="K13" s="20" t="str">
        <f>"140,0"</f>
        <v>140,0</v>
      </c>
      <c r="L13" s="20" t="str">
        <f>"97,4906"</f>
        <v>97,4906</v>
      </c>
      <c r="M13" s="18" t="s">
        <v>86</v>
      </c>
    </row>
    <row r="15" spans="1:13" ht="16">
      <c r="A15" s="61" t="s">
        <v>102</v>
      </c>
      <c r="B15" s="61"/>
      <c r="C15" s="61"/>
      <c r="D15" s="61"/>
      <c r="E15" s="62"/>
      <c r="F15" s="61"/>
      <c r="G15" s="61"/>
      <c r="H15" s="61"/>
      <c r="I15" s="61"/>
      <c r="J15" s="61"/>
    </row>
    <row r="16" spans="1:13">
      <c r="A16" s="13" t="s">
        <v>29</v>
      </c>
      <c r="B16" s="9" t="s">
        <v>111</v>
      </c>
      <c r="C16" s="9" t="s">
        <v>103</v>
      </c>
      <c r="D16" s="9" t="s">
        <v>104</v>
      </c>
      <c r="E16" s="10" t="s">
        <v>233</v>
      </c>
      <c r="F16" s="9" t="s">
        <v>105</v>
      </c>
      <c r="G16" s="14" t="s">
        <v>68</v>
      </c>
      <c r="H16" s="14" t="s">
        <v>106</v>
      </c>
      <c r="I16" s="12" t="s">
        <v>107</v>
      </c>
      <c r="J16" s="13"/>
      <c r="K16" s="11" t="str">
        <f>"177,5"</f>
        <v>177,5</v>
      </c>
      <c r="L16" s="11" t="str">
        <f>"101,4590"</f>
        <v>101,4590</v>
      </c>
      <c r="M16" s="9" t="s">
        <v>228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9.33203125" style="5" customWidth="1"/>
    <col min="14" max="16384" width="9.1640625" style="3"/>
  </cols>
  <sheetData>
    <row r="1" spans="1:13" s="2" customFormat="1" ht="29" customHeight="1">
      <c r="A1" s="48" t="s">
        <v>216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8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151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156</v>
      </c>
      <c r="C6" s="9" t="s">
        <v>152</v>
      </c>
      <c r="D6" s="9" t="s">
        <v>153</v>
      </c>
      <c r="E6" s="10" t="s">
        <v>233</v>
      </c>
      <c r="F6" s="9" t="s">
        <v>21</v>
      </c>
      <c r="G6" s="14" t="s">
        <v>154</v>
      </c>
      <c r="H6" s="14" t="s">
        <v>15</v>
      </c>
      <c r="I6" s="14" t="s">
        <v>155</v>
      </c>
      <c r="J6" s="13"/>
      <c r="K6" s="11" t="str">
        <f>"205,0"</f>
        <v>205,0</v>
      </c>
      <c r="L6" s="11" t="str">
        <f>"119,1665"</f>
        <v>119,1665</v>
      </c>
      <c r="M6" s="33" t="s">
        <v>86</v>
      </c>
    </row>
    <row r="8" spans="1:13">
      <c r="E8" s="5"/>
      <c r="F8" s="6"/>
      <c r="G8" s="5"/>
      <c r="K8" s="8"/>
      <c r="M8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7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17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22.1640625" style="5" customWidth="1"/>
    <col min="14" max="16384" width="9.1640625" style="3"/>
  </cols>
  <sheetData>
    <row r="1" spans="1:13" s="2" customFormat="1" ht="29" customHeight="1">
      <c r="A1" s="48" t="s">
        <v>219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8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78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23" t="s">
        <v>29</v>
      </c>
      <c r="B6" s="15" t="s">
        <v>88</v>
      </c>
      <c r="C6" s="15" t="s">
        <v>79</v>
      </c>
      <c r="D6" s="15" t="s">
        <v>80</v>
      </c>
      <c r="E6" s="16" t="s">
        <v>233</v>
      </c>
      <c r="F6" s="15" t="s">
        <v>21</v>
      </c>
      <c r="G6" s="21" t="s">
        <v>81</v>
      </c>
      <c r="H6" s="22" t="s">
        <v>82</v>
      </c>
      <c r="I6" s="21" t="s">
        <v>82</v>
      </c>
      <c r="J6" s="23"/>
      <c r="K6" s="17" t="str">
        <f>"245,0"</f>
        <v>245,0</v>
      </c>
      <c r="L6" s="17" t="str">
        <f>"141,0833"</f>
        <v>141,0833</v>
      </c>
      <c r="M6" s="34" t="s">
        <v>204</v>
      </c>
    </row>
    <row r="7" spans="1:13">
      <c r="A7" s="25" t="s">
        <v>16</v>
      </c>
      <c r="B7" s="18" t="s">
        <v>89</v>
      </c>
      <c r="C7" s="18" t="s">
        <v>83</v>
      </c>
      <c r="D7" s="18" t="s">
        <v>84</v>
      </c>
      <c r="E7" s="19" t="s">
        <v>233</v>
      </c>
      <c r="F7" s="18" t="s">
        <v>21</v>
      </c>
      <c r="G7" s="26" t="s">
        <v>82</v>
      </c>
      <c r="H7" s="26" t="s">
        <v>82</v>
      </c>
      <c r="I7" s="26" t="s">
        <v>85</v>
      </c>
      <c r="J7" s="25"/>
      <c r="K7" s="40">
        <v>0</v>
      </c>
      <c r="L7" s="20" t="str">
        <f>"0,0000"</f>
        <v>0,0000</v>
      </c>
      <c r="M7" s="18" t="s">
        <v>86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8.6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9" style="5" customWidth="1"/>
    <col min="14" max="16384" width="9.1640625" style="3"/>
  </cols>
  <sheetData>
    <row r="1" spans="1:13" s="2" customFormat="1" ht="29" customHeight="1">
      <c r="A1" s="48" t="s">
        <v>214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8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78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164</v>
      </c>
      <c r="C6" s="9" t="s">
        <v>161</v>
      </c>
      <c r="D6" s="9" t="s">
        <v>162</v>
      </c>
      <c r="E6" s="10" t="s">
        <v>233</v>
      </c>
      <c r="F6" s="9" t="s">
        <v>21</v>
      </c>
      <c r="G6" s="14" t="s">
        <v>15</v>
      </c>
      <c r="H6" s="14" t="s">
        <v>163</v>
      </c>
      <c r="I6" s="12" t="s">
        <v>81</v>
      </c>
      <c r="J6" s="13"/>
      <c r="K6" s="11" t="str">
        <f>"220,0"</f>
        <v>220,0</v>
      </c>
      <c r="L6" s="11" t="str">
        <f>"125,0590"</f>
        <v>125,0590</v>
      </c>
      <c r="M6" s="9" t="s">
        <v>42</v>
      </c>
    </row>
    <row r="8" spans="1:13">
      <c r="E8" s="5"/>
      <c r="F8" s="6"/>
      <c r="G8" s="5"/>
      <c r="K8" s="8"/>
      <c r="M8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11"/>
  <sheetViews>
    <sheetView workbookViewId="0">
      <selection activeCell="F14" sqref="F14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7.5" style="5" bestFit="1" customWidth="1"/>
    <col min="4" max="4" width="21.5" style="5" bestFit="1" customWidth="1"/>
    <col min="5" max="5" width="10.5" style="6" bestFit="1" customWidth="1"/>
    <col min="6" max="6" width="17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20" style="5" customWidth="1"/>
    <col min="14" max="16384" width="9.1640625" style="3"/>
  </cols>
  <sheetData>
    <row r="1" spans="1:13" s="2" customFormat="1" ht="29" customHeight="1">
      <c r="A1" s="48" t="s">
        <v>215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8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118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145</v>
      </c>
      <c r="C6" s="9" t="s">
        <v>125</v>
      </c>
      <c r="D6" s="9" t="s">
        <v>126</v>
      </c>
      <c r="E6" s="10" t="s">
        <v>233</v>
      </c>
      <c r="F6" s="9" t="s">
        <v>116</v>
      </c>
      <c r="G6" s="12" t="s">
        <v>22</v>
      </c>
      <c r="H6" s="14" t="s">
        <v>14</v>
      </c>
      <c r="I6" s="14" t="s">
        <v>71</v>
      </c>
      <c r="J6" s="13"/>
      <c r="K6" s="11" t="str">
        <f>"130,0"</f>
        <v>130,0</v>
      </c>
      <c r="L6" s="11" t="str">
        <f>"84,4350"</f>
        <v>84,4350</v>
      </c>
      <c r="M6" s="9" t="s">
        <v>228</v>
      </c>
    </row>
    <row r="8" spans="1:13" ht="16">
      <c r="A8" s="61" t="s">
        <v>151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13" t="s">
        <v>29</v>
      </c>
      <c r="B9" s="9" t="s">
        <v>160</v>
      </c>
      <c r="C9" s="9" t="s">
        <v>157</v>
      </c>
      <c r="D9" s="9" t="s">
        <v>158</v>
      </c>
      <c r="E9" s="10" t="s">
        <v>236</v>
      </c>
      <c r="F9" s="9" t="s">
        <v>116</v>
      </c>
      <c r="G9" s="14" t="s">
        <v>124</v>
      </c>
      <c r="H9" s="14" t="s">
        <v>28</v>
      </c>
      <c r="I9" s="12" t="s">
        <v>159</v>
      </c>
      <c r="J9" s="13"/>
      <c r="K9" s="11" t="str">
        <f>"145,0"</f>
        <v>145,0</v>
      </c>
      <c r="L9" s="11" t="str">
        <f>"92,5386"</f>
        <v>92,5386</v>
      </c>
      <c r="M9" s="9" t="s">
        <v>228</v>
      </c>
    </row>
    <row r="11" spans="1:13">
      <c r="E11" s="5"/>
      <c r="F11" s="6"/>
      <c r="G11" s="5"/>
      <c r="K11" s="8"/>
      <c r="M11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9"/>
  <sheetViews>
    <sheetView workbookViewId="0">
      <selection activeCell="E8" sqref="E8"/>
    </sheetView>
  </sheetViews>
  <sheetFormatPr baseColWidth="10" defaultColWidth="9.1640625" defaultRowHeight="13"/>
  <cols>
    <col min="1" max="1" width="7.5" style="5" bestFit="1" customWidth="1"/>
    <col min="2" max="2" width="20.832031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8" t="s">
        <v>212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9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10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23" t="s">
        <v>29</v>
      </c>
      <c r="B6" s="15" t="s">
        <v>141</v>
      </c>
      <c r="C6" s="15" t="s">
        <v>114</v>
      </c>
      <c r="D6" s="15" t="s">
        <v>115</v>
      </c>
      <c r="E6" s="16" t="s">
        <v>233</v>
      </c>
      <c r="F6" s="15" t="s">
        <v>116</v>
      </c>
      <c r="G6" s="21" t="s">
        <v>180</v>
      </c>
      <c r="H6" s="21" t="s">
        <v>154</v>
      </c>
      <c r="I6" s="21" t="s">
        <v>155</v>
      </c>
      <c r="J6" s="23"/>
      <c r="K6" s="17" t="str">
        <f>"205,0"</f>
        <v>205,0</v>
      </c>
      <c r="L6" s="17" t="str">
        <f>"137,8420"</f>
        <v>137,8420</v>
      </c>
      <c r="M6" s="15" t="s">
        <v>228</v>
      </c>
    </row>
    <row r="7" spans="1:13">
      <c r="A7" s="25" t="s">
        <v>144</v>
      </c>
      <c r="B7" s="18" t="s">
        <v>184</v>
      </c>
      <c r="C7" s="18" t="s">
        <v>181</v>
      </c>
      <c r="D7" s="18" t="s">
        <v>182</v>
      </c>
      <c r="E7" s="19" t="s">
        <v>233</v>
      </c>
      <c r="F7" s="18" t="s">
        <v>183</v>
      </c>
      <c r="G7" s="24" t="s">
        <v>180</v>
      </c>
      <c r="H7" s="24" t="s">
        <v>154</v>
      </c>
      <c r="I7" s="25"/>
      <c r="J7" s="25"/>
      <c r="K7" s="20" t="str">
        <f>"190,0"</f>
        <v>190,0</v>
      </c>
      <c r="L7" s="20" t="str">
        <f>"130,5490"</f>
        <v>130,5490</v>
      </c>
      <c r="M7" s="18" t="s">
        <v>228</v>
      </c>
    </row>
    <row r="9" spans="1:13">
      <c r="E9" s="5"/>
      <c r="F9" s="6"/>
      <c r="G9" s="5"/>
      <c r="K9" s="8"/>
      <c r="M9" s="7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5"/>
  <sheetViews>
    <sheetView workbookViewId="0">
      <selection activeCell="E14" sqref="E14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8.5" style="7" bestFit="1" customWidth="1"/>
    <col min="13" max="13" width="19.5" style="5" customWidth="1"/>
    <col min="14" max="16384" width="9.1640625" style="3"/>
  </cols>
  <sheetData>
    <row r="1" spans="1:13" s="2" customFormat="1" ht="29" customHeight="1">
      <c r="A1" s="48" t="s">
        <v>213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9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165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176</v>
      </c>
      <c r="C6" s="9" t="s">
        <v>166</v>
      </c>
      <c r="D6" s="9" t="s">
        <v>167</v>
      </c>
      <c r="E6" s="10" t="s">
        <v>232</v>
      </c>
      <c r="F6" s="9" t="s">
        <v>21</v>
      </c>
      <c r="G6" s="12" t="s">
        <v>46</v>
      </c>
      <c r="H6" s="14" t="s">
        <v>46</v>
      </c>
      <c r="I6" s="14" t="s">
        <v>168</v>
      </c>
      <c r="J6" s="13"/>
      <c r="K6" s="11" t="str">
        <f>"107,5"</f>
        <v>107,5</v>
      </c>
      <c r="L6" s="11" t="str">
        <f>"103,6193"</f>
        <v>103,6193</v>
      </c>
      <c r="M6" s="9" t="s">
        <v>169</v>
      </c>
    </row>
    <row r="8" spans="1:13" ht="16">
      <c r="A8" s="61" t="s">
        <v>31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3" t="s">
        <v>29</v>
      </c>
      <c r="B9" s="15" t="s">
        <v>177</v>
      </c>
      <c r="C9" s="15" t="s">
        <v>170</v>
      </c>
      <c r="D9" s="15" t="s">
        <v>171</v>
      </c>
      <c r="E9" s="16" t="s">
        <v>232</v>
      </c>
      <c r="F9" s="15" t="s">
        <v>21</v>
      </c>
      <c r="G9" s="21" t="s">
        <v>22</v>
      </c>
      <c r="H9" s="21" t="s">
        <v>23</v>
      </c>
      <c r="I9" s="21" t="s">
        <v>129</v>
      </c>
      <c r="J9" s="23"/>
      <c r="K9" s="17" t="str">
        <f>"125,0"</f>
        <v>125,0</v>
      </c>
      <c r="L9" s="17" t="str">
        <f>"109,1375"</f>
        <v>109,1375</v>
      </c>
      <c r="M9" s="15" t="s">
        <v>169</v>
      </c>
    </row>
    <row r="10" spans="1:13">
      <c r="A10" s="25" t="s">
        <v>144</v>
      </c>
      <c r="B10" s="18" t="s">
        <v>178</v>
      </c>
      <c r="C10" s="18" t="s">
        <v>172</v>
      </c>
      <c r="D10" s="18" t="s">
        <v>173</v>
      </c>
      <c r="E10" s="19" t="s">
        <v>232</v>
      </c>
      <c r="F10" s="18" t="s">
        <v>21</v>
      </c>
      <c r="G10" s="26" t="s">
        <v>46</v>
      </c>
      <c r="H10" s="26" t="s">
        <v>46</v>
      </c>
      <c r="I10" s="24" t="s">
        <v>46</v>
      </c>
      <c r="J10" s="25"/>
      <c r="K10" s="20" t="str">
        <f>"102,5"</f>
        <v>102,5</v>
      </c>
      <c r="L10" s="20" t="str">
        <f>"90,5075"</f>
        <v>90,5075</v>
      </c>
      <c r="M10" s="18" t="s">
        <v>169</v>
      </c>
    </row>
    <row r="12" spans="1:13" ht="16">
      <c r="A12" s="61" t="s">
        <v>52</v>
      </c>
      <c r="B12" s="61"/>
      <c r="C12" s="61"/>
      <c r="D12" s="61"/>
      <c r="E12" s="62"/>
      <c r="F12" s="61"/>
      <c r="G12" s="61"/>
      <c r="H12" s="61"/>
      <c r="I12" s="61"/>
      <c r="J12" s="61"/>
    </row>
    <row r="13" spans="1:13">
      <c r="A13" s="13" t="s">
        <v>29</v>
      </c>
      <c r="B13" s="9" t="s">
        <v>179</v>
      </c>
      <c r="C13" s="9" t="s">
        <v>174</v>
      </c>
      <c r="D13" s="9" t="s">
        <v>175</v>
      </c>
      <c r="E13" s="10" t="s">
        <v>232</v>
      </c>
      <c r="F13" s="9" t="s">
        <v>21</v>
      </c>
      <c r="G13" s="12" t="s">
        <v>22</v>
      </c>
      <c r="H13" s="14" t="s">
        <v>22</v>
      </c>
      <c r="I13" s="14" t="s">
        <v>23</v>
      </c>
      <c r="J13" s="13"/>
      <c r="K13" s="11" t="str">
        <f>"115,0"</f>
        <v>115,0</v>
      </c>
      <c r="L13" s="11" t="str">
        <f>"97,6350"</f>
        <v>97,6350</v>
      </c>
      <c r="M13" s="9" t="s">
        <v>169</v>
      </c>
    </row>
    <row r="15" spans="1:13">
      <c r="E15" s="5"/>
      <c r="F15" s="6"/>
      <c r="G15" s="5"/>
      <c r="K15" s="8"/>
      <c r="M15" s="7"/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>
      <selection activeCell="E12" sqref="E12"/>
    </sheetView>
  </sheetViews>
  <sheetFormatPr baseColWidth="10" defaultColWidth="9.1640625" defaultRowHeight="13"/>
  <cols>
    <col min="1" max="1" width="7.5" style="5" bestFit="1" customWidth="1"/>
    <col min="2" max="2" width="21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28.5" style="5" bestFit="1" customWidth="1"/>
    <col min="7" max="9" width="4.5" style="8" customWidth="1"/>
    <col min="10" max="10" width="4.83203125" style="8" customWidth="1"/>
    <col min="11" max="11" width="10.5" style="7" bestFit="1" customWidth="1"/>
    <col min="12" max="12" width="9.5" style="7" customWidth="1"/>
    <col min="13" max="13" width="15.6640625" style="5" bestFit="1" customWidth="1"/>
    <col min="14" max="16384" width="9.1640625" style="3"/>
  </cols>
  <sheetData>
    <row r="1" spans="1:13" s="2" customFormat="1" ht="29" customHeight="1">
      <c r="A1" s="48" t="s">
        <v>205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226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18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189</v>
      </c>
      <c r="C6" s="9" t="s">
        <v>187</v>
      </c>
      <c r="D6" s="9" t="s">
        <v>188</v>
      </c>
      <c r="E6" s="10" t="s">
        <v>233</v>
      </c>
      <c r="F6" s="9" t="s">
        <v>116</v>
      </c>
      <c r="G6" s="14" t="s">
        <v>38</v>
      </c>
      <c r="H6" s="14" t="s">
        <v>39</v>
      </c>
      <c r="I6" s="14" t="s">
        <v>60</v>
      </c>
      <c r="J6" s="13"/>
      <c r="K6" s="11" t="str">
        <f>"50,0"</f>
        <v>50,0</v>
      </c>
      <c r="L6" s="11" t="str">
        <f>"35,5475"</f>
        <v>35,5475</v>
      </c>
      <c r="M6" s="33"/>
    </row>
    <row r="8" spans="1:13" ht="16">
      <c r="A8" s="61" t="s">
        <v>10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3" t="s">
        <v>29</v>
      </c>
      <c r="B9" s="15" t="s">
        <v>201</v>
      </c>
      <c r="C9" s="15" t="s">
        <v>224</v>
      </c>
      <c r="D9" s="15" t="s">
        <v>199</v>
      </c>
      <c r="E9" s="16" t="s">
        <v>237</v>
      </c>
      <c r="F9" s="15" t="s">
        <v>21</v>
      </c>
      <c r="G9" s="21" t="s">
        <v>49</v>
      </c>
      <c r="H9" s="21" t="s">
        <v>61</v>
      </c>
      <c r="I9" s="22" t="s">
        <v>34</v>
      </c>
      <c r="J9" s="23"/>
      <c r="K9" s="17" t="str">
        <f>"57,5"</f>
        <v>57,5</v>
      </c>
      <c r="L9" s="17" t="str">
        <f>"37,7947"</f>
        <v>37,7947</v>
      </c>
      <c r="M9" s="34" t="s">
        <v>228</v>
      </c>
    </row>
    <row r="10" spans="1:13">
      <c r="A10" s="30" t="s">
        <v>144</v>
      </c>
      <c r="B10" s="27" t="s">
        <v>202</v>
      </c>
      <c r="C10" s="27" t="s">
        <v>225</v>
      </c>
      <c r="D10" s="27" t="s">
        <v>200</v>
      </c>
      <c r="E10" s="28" t="s">
        <v>237</v>
      </c>
      <c r="F10" s="27" t="s">
        <v>21</v>
      </c>
      <c r="G10" s="31" t="s">
        <v>49</v>
      </c>
      <c r="H10" s="31" t="s">
        <v>61</v>
      </c>
      <c r="I10" s="32" t="s">
        <v>34</v>
      </c>
      <c r="J10" s="30"/>
      <c r="K10" s="29" t="str">
        <f>"57,5"</f>
        <v>57,5</v>
      </c>
      <c r="L10" s="29" t="str">
        <f>"37,4814"</f>
        <v>37,4814</v>
      </c>
      <c r="M10" s="35" t="s">
        <v>228</v>
      </c>
    </row>
    <row r="11" spans="1:13">
      <c r="A11" s="25" t="s">
        <v>29</v>
      </c>
      <c r="B11" s="18" t="s">
        <v>141</v>
      </c>
      <c r="C11" s="18" t="s">
        <v>114</v>
      </c>
      <c r="D11" s="18" t="s">
        <v>115</v>
      </c>
      <c r="E11" s="19" t="s">
        <v>233</v>
      </c>
      <c r="F11" s="18" t="s">
        <v>116</v>
      </c>
      <c r="G11" s="24" t="s">
        <v>39</v>
      </c>
      <c r="H11" s="24" t="s">
        <v>49</v>
      </c>
      <c r="I11" s="24" t="s">
        <v>34</v>
      </c>
      <c r="J11" s="25"/>
      <c r="K11" s="20" t="str">
        <f>"60,0"</f>
        <v>60,0</v>
      </c>
      <c r="L11" s="20" t="str">
        <f>"38,8290"</f>
        <v>38,8290</v>
      </c>
      <c r="M11" s="18" t="s">
        <v>228</v>
      </c>
    </row>
    <row r="13" spans="1:13">
      <c r="E13" s="5"/>
      <c r="F13" s="6"/>
      <c r="G13" s="5"/>
      <c r="K13" s="8"/>
      <c r="M13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1.1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1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18.83203125" style="5" customWidth="1"/>
    <col min="14" max="16384" width="9.1640625" style="3"/>
  </cols>
  <sheetData>
    <row r="1" spans="1:13" s="2" customFormat="1" ht="29" customHeight="1">
      <c r="A1" s="48" t="s">
        <v>206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226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18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189</v>
      </c>
      <c r="C6" s="9" t="s">
        <v>187</v>
      </c>
      <c r="D6" s="9" t="s">
        <v>188</v>
      </c>
      <c r="E6" s="10" t="s">
        <v>233</v>
      </c>
      <c r="F6" s="9" t="s">
        <v>116</v>
      </c>
      <c r="G6" s="14" t="s">
        <v>38</v>
      </c>
      <c r="H6" s="14" t="s">
        <v>39</v>
      </c>
      <c r="I6" s="14" t="s">
        <v>60</v>
      </c>
      <c r="J6" s="13"/>
      <c r="K6" s="11" t="str">
        <f>"50,0"</f>
        <v>50,0</v>
      </c>
      <c r="L6" s="11" t="str">
        <f>"35,5475"</f>
        <v>35,5475</v>
      </c>
      <c r="M6" s="33"/>
    </row>
    <row r="8" spans="1:13" ht="16">
      <c r="A8" s="61" t="s">
        <v>10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3" t="s">
        <v>29</v>
      </c>
      <c r="B9" s="15" t="s">
        <v>109</v>
      </c>
      <c r="C9" s="15" t="s">
        <v>95</v>
      </c>
      <c r="D9" s="15" t="s">
        <v>96</v>
      </c>
      <c r="E9" s="16" t="s">
        <v>233</v>
      </c>
      <c r="F9" s="15" t="s">
        <v>21</v>
      </c>
      <c r="G9" s="21" t="s">
        <v>59</v>
      </c>
      <c r="H9" s="21" t="s">
        <v>41</v>
      </c>
      <c r="I9" s="22" t="s">
        <v>55</v>
      </c>
      <c r="J9" s="23"/>
      <c r="K9" s="17" t="str">
        <f>"75,0"</f>
        <v>75,0</v>
      </c>
      <c r="L9" s="17" t="str">
        <f>"49,0088"</f>
        <v>49,0088</v>
      </c>
      <c r="M9" s="34" t="s">
        <v>203</v>
      </c>
    </row>
    <row r="10" spans="1:13">
      <c r="A10" s="25" t="s">
        <v>144</v>
      </c>
      <c r="B10" s="18" t="s">
        <v>198</v>
      </c>
      <c r="C10" s="18" t="s">
        <v>195</v>
      </c>
      <c r="D10" s="18" t="s">
        <v>196</v>
      </c>
      <c r="E10" s="19" t="s">
        <v>233</v>
      </c>
      <c r="F10" s="18" t="s">
        <v>197</v>
      </c>
      <c r="G10" s="24" t="s">
        <v>40</v>
      </c>
      <c r="H10" s="24" t="s">
        <v>59</v>
      </c>
      <c r="I10" s="26" t="s">
        <v>36</v>
      </c>
      <c r="J10" s="25"/>
      <c r="K10" s="20" t="str">
        <f>"70,0"</f>
        <v>70,0</v>
      </c>
      <c r="L10" s="20" t="str">
        <f>"45,8955"</f>
        <v>45,8955</v>
      </c>
      <c r="M10" s="36" t="s">
        <v>228</v>
      </c>
    </row>
    <row r="12" spans="1:13">
      <c r="E12" s="5"/>
      <c r="F12" s="6"/>
      <c r="G12" s="5"/>
      <c r="K12" s="8"/>
      <c r="M12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8"/>
  <sheetViews>
    <sheetView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19.6640625" style="5" bestFit="1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30.5" style="5" bestFit="1" customWidth="1"/>
    <col min="7" max="9" width="5.5" style="8" customWidth="1"/>
    <col min="10" max="10" width="4.83203125" style="8" customWidth="1"/>
    <col min="11" max="13" width="5.5" style="8" customWidth="1"/>
    <col min="14" max="14" width="4.83203125" style="8" customWidth="1"/>
    <col min="15" max="15" width="7.83203125" style="7" bestFit="1" customWidth="1"/>
    <col min="16" max="16" width="7.5" style="7" bestFit="1" customWidth="1"/>
    <col min="17" max="17" width="15.6640625" style="5" bestFit="1" customWidth="1"/>
    <col min="18" max="16384" width="9.1640625" style="3"/>
  </cols>
  <sheetData>
    <row r="1" spans="1:17" s="2" customFormat="1" ht="29" customHeight="1">
      <c r="A1" s="48" t="s">
        <v>207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17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5"/>
    </row>
    <row r="3" spans="1:17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226</v>
      </c>
      <c r="H3" s="60"/>
      <c r="I3" s="60"/>
      <c r="J3" s="60"/>
      <c r="K3" s="60" t="s">
        <v>227</v>
      </c>
      <c r="L3" s="60"/>
      <c r="M3" s="60"/>
      <c r="N3" s="60"/>
      <c r="O3" s="42" t="s">
        <v>1</v>
      </c>
      <c r="P3" s="42" t="s">
        <v>3</v>
      </c>
      <c r="Q3" s="44" t="s">
        <v>2</v>
      </c>
    </row>
    <row r="4" spans="1:17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3"/>
      <c r="P4" s="43"/>
      <c r="Q4" s="45"/>
    </row>
    <row r="5" spans="1:17" ht="16">
      <c r="A5" s="46" t="s">
        <v>52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7">
      <c r="A6" s="13" t="s">
        <v>29</v>
      </c>
      <c r="B6" s="9" t="s">
        <v>194</v>
      </c>
      <c r="C6" s="9" t="s">
        <v>190</v>
      </c>
      <c r="D6" s="9" t="s">
        <v>191</v>
      </c>
      <c r="E6" s="10" t="s">
        <v>233</v>
      </c>
      <c r="F6" s="9" t="s">
        <v>192</v>
      </c>
      <c r="G6" s="14" t="s">
        <v>61</v>
      </c>
      <c r="H6" s="14" t="s">
        <v>34</v>
      </c>
      <c r="I6" s="14" t="s">
        <v>193</v>
      </c>
      <c r="J6" s="13"/>
      <c r="K6" s="14" t="s">
        <v>48</v>
      </c>
      <c r="L6" s="12" t="s">
        <v>49</v>
      </c>
      <c r="M6" s="12" t="s">
        <v>49</v>
      </c>
      <c r="N6" s="13"/>
      <c r="O6" s="11" t="str">
        <f>"115,0"</f>
        <v>115,0</v>
      </c>
      <c r="P6" s="11" t="str">
        <f>"88,0900"</f>
        <v>88,0900</v>
      </c>
      <c r="Q6" s="9" t="s">
        <v>228</v>
      </c>
    </row>
    <row r="8" spans="1:17">
      <c r="E8" s="5"/>
      <c r="F8" s="6"/>
      <c r="G8" s="5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2"/>
  <sheetViews>
    <sheetView workbookViewId="0">
      <selection activeCell="E11" sqref="E11"/>
    </sheetView>
  </sheetViews>
  <sheetFormatPr baseColWidth="10" defaultColWidth="9.1640625" defaultRowHeight="13"/>
  <cols>
    <col min="1" max="1" width="7.5" style="5" bestFit="1" customWidth="1"/>
    <col min="2" max="2" width="21.33203125" style="5" customWidth="1"/>
    <col min="3" max="3" width="28.5" style="5" bestFit="1" customWidth="1"/>
    <col min="4" max="4" width="21.5" style="5" bestFit="1" customWidth="1"/>
    <col min="5" max="5" width="10.5" style="6" bestFit="1" customWidth="1"/>
    <col min="6" max="6" width="17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17.33203125" style="5" customWidth="1"/>
    <col min="14" max="16384" width="9.1640625" style="3"/>
  </cols>
  <sheetData>
    <row r="1" spans="1:13" s="2" customFormat="1" ht="29" customHeight="1">
      <c r="A1" s="48" t="s">
        <v>208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226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18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189</v>
      </c>
      <c r="C6" s="9" t="s">
        <v>187</v>
      </c>
      <c r="D6" s="9" t="s">
        <v>188</v>
      </c>
      <c r="E6" s="10" t="s">
        <v>233</v>
      </c>
      <c r="F6" s="9" t="s">
        <v>116</v>
      </c>
      <c r="G6" s="14" t="s">
        <v>38</v>
      </c>
      <c r="H6" s="14" t="s">
        <v>60</v>
      </c>
      <c r="I6" s="12" t="s">
        <v>61</v>
      </c>
      <c r="J6" s="13"/>
      <c r="K6" s="11" t="str">
        <f>"50,0"</f>
        <v>50,0</v>
      </c>
      <c r="L6" s="11" t="str">
        <f>"35,5475"</f>
        <v>35,5475</v>
      </c>
      <c r="M6" s="33"/>
    </row>
    <row r="8" spans="1:13" ht="16">
      <c r="A8" s="61" t="s">
        <v>136</v>
      </c>
      <c r="B8" s="61"/>
      <c r="C8" s="61"/>
      <c r="D8" s="61"/>
      <c r="E8" s="62"/>
      <c r="F8" s="61"/>
      <c r="G8" s="61"/>
      <c r="H8" s="61"/>
      <c r="I8" s="61"/>
      <c r="J8" s="61"/>
    </row>
    <row r="9" spans="1:13">
      <c r="A9" s="23" t="s">
        <v>29</v>
      </c>
      <c r="B9" s="15" t="s">
        <v>150</v>
      </c>
      <c r="C9" s="15" t="s">
        <v>137</v>
      </c>
      <c r="D9" s="15" t="s">
        <v>138</v>
      </c>
      <c r="E9" s="16" t="s">
        <v>233</v>
      </c>
      <c r="F9" s="15" t="s">
        <v>116</v>
      </c>
      <c r="G9" s="21" t="s">
        <v>38</v>
      </c>
      <c r="H9" s="21" t="s">
        <v>60</v>
      </c>
      <c r="I9" s="21" t="s">
        <v>49</v>
      </c>
      <c r="J9" s="23"/>
      <c r="K9" s="17" t="str">
        <f>"55,0"</f>
        <v>55,0</v>
      </c>
      <c r="L9" s="17" t="str">
        <f>"29,6961"</f>
        <v>29,6961</v>
      </c>
      <c r="M9" s="34"/>
    </row>
    <row r="10" spans="1:13">
      <c r="A10" s="25" t="s">
        <v>29</v>
      </c>
      <c r="B10" s="18" t="s">
        <v>150</v>
      </c>
      <c r="C10" s="18" t="s">
        <v>139</v>
      </c>
      <c r="D10" s="18" t="s">
        <v>138</v>
      </c>
      <c r="E10" s="19" t="s">
        <v>236</v>
      </c>
      <c r="F10" s="18" t="s">
        <v>116</v>
      </c>
      <c r="G10" s="24" t="s">
        <v>38</v>
      </c>
      <c r="H10" s="24" t="s">
        <v>60</v>
      </c>
      <c r="I10" s="24" t="s">
        <v>49</v>
      </c>
      <c r="J10" s="25"/>
      <c r="K10" s="20" t="str">
        <f>"55,0"</f>
        <v>55,0</v>
      </c>
      <c r="L10" s="20" t="str">
        <f>"29,9931"</f>
        <v>29,9931</v>
      </c>
      <c r="M10" s="36"/>
    </row>
    <row r="12" spans="1:13">
      <c r="E12" s="5"/>
      <c r="F12" s="6"/>
      <c r="G12" s="5"/>
      <c r="K12" s="8"/>
      <c r="M12" s="7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6"/>
  <sheetViews>
    <sheetView tabSelected="1" workbookViewId="0">
      <selection activeCell="E7" sqref="E7"/>
    </sheetView>
  </sheetViews>
  <sheetFormatPr baseColWidth="10" defaultColWidth="9.1640625" defaultRowHeight="13"/>
  <cols>
    <col min="1" max="1" width="7.5" style="5" bestFit="1" customWidth="1"/>
    <col min="2" max="2" width="20.1640625" style="5" customWidth="1"/>
    <col min="3" max="3" width="26.33203125" style="5" bestFit="1" customWidth="1"/>
    <col min="4" max="4" width="21.5" style="5" bestFit="1" customWidth="1"/>
    <col min="5" max="5" width="10.5" style="6" bestFit="1" customWidth="1"/>
    <col min="6" max="6" width="17.33203125" style="5" bestFit="1" customWidth="1"/>
    <col min="7" max="9" width="5.5" style="8" customWidth="1"/>
    <col min="10" max="10" width="4.83203125" style="8" customWidth="1"/>
    <col min="11" max="11" width="10.5" style="7" bestFit="1" customWidth="1"/>
    <col min="12" max="12" width="7.5" style="7" bestFit="1" customWidth="1"/>
    <col min="13" max="13" width="16.83203125" style="5" customWidth="1"/>
    <col min="14" max="16384" width="9.1640625" style="3"/>
  </cols>
  <sheetData>
    <row r="1" spans="1:13" s="2" customFormat="1" ht="29" customHeight="1">
      <c r="A1" s="48" t="s">
        <v>209</v>
      </c>
      <c r="B1" s="49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 s="2" customFormat="1" ht="62" customHeight="1" thickBot="1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s="1" customFormat="1" ht="12.75" customHeight="1">
      <c r="A3" s="56" t="s">
        <v>229</v>
      </c>
      <c r="B3" s="63" t="s">
        <v>0</v>
      </c>
      <c r="C3" s="58" t="s">
        <v>230</v>
      </c>
      <c r="D3" s="58" t="s">
        <v>6</v>
      </c>
      <c r="E3" s="42" t="s">
        <v>231</v>
      </c>
      <c r="F3" s="60" t="s">
        <v>5</v>
      </c>
      <c r="G3" s="60" t="s">
        <v>226</v>
      </c>
      <c r="H3" s="60"/>
      <c r="I3" s="60"/>
      <c r="J3" s="60"/>
      <c r="K3" s="42" t="s">
        <v>87</v>
      </c>
      <c r="L3" s="42" t="s">
        <v>3</v>
      </c>
      <c r="M3" s="44" t="s">
        <v>2</v>
      </c>
    </row>
    <row r="4" spans="1:13" s="1" customFormat="1" ht="21" customHeight="1" thickBot="1">
      <c r="A4" s="57"/>
      <c r="B4" s="64"/>
      <c r="C4" s="59"/>
      <c r="D4" s="59"/>
      <c r="E4" s="43"/>
      <c r="F4" s="59"/>
      <c r="G4" s="4">
        <v>1</v>
      </c>
      <c r="H4" s="4">
        <v>2</v>
      </c>
      <c r="I4" s="4">
        <v>3</v>
      </c>
      <c r="J4" s="4" t="s">
        <v>4</v>
      </c>
      <c r="K4" s="43"/>
      <c r="L4" s="43"/>
      <c r="M4" s="45"/>
    </row>
    <row r="5" spans="1:13" ht="16">
      <c r="A5" s="46" t="s">
        <v>18</v>
      </c>
      <c r="B5" s="46"/>
      <c r="C5" s="47"/>
      <c r="D5" s="47"/>
      <c r="E5" s="47"/>
      <c r="F5" s="47"/>
      <c r="G5" s="47"/>
      <c r="H5" s="47"/>
      <c r="I5" s="47"/>
      <c r="J5" s="47"/>
    </row>
    <row r="6" spans="1:13">
      <c r="A6" s="13" t="s">
        <v>29</v>
      </c>
      <c r="B6" s="9" t="s">
        <v>189</v>
      </c>
      <c r="C6" s="9" t="s">
        <v>187</v>
      </c>
      <c r="D6" s="9" t="s">
        <v>188</v>
      </c>
      <c r="E6" s="10" t="s">
        <v>233</v>
      </c>
      <c r="F6" s="9" t="s">
        <v>116</v>
      </c>
      <c r="G6" s="14" t="s">
        <v>38</v>
      </c>
      <c r="H6" s="14" t="s">
        <v>60</v>
      </c>
      <c r="I6" s="12" t="s">
        <v>61</v>
      </c>
      <c r="J6" s="13"/>
      <c r="K6" s="11" t="str">
        <f>"50,0"</f>
        <v>50,0</v>
      </c>
      <c r="L6" s="11" t="str">
        <f>"35,5475"</f>
        <v>35,5475</v>
      </c>
      <c r="M6" s="33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WRPF ПЛ без экипировки ДК</vt:lpstr>
      <vt:lpstr>WRPF ПЛ без экипировки</vt:lpstr>
      <vt:lpstr>WRPF ПЛ в бинтах ДК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софт однопетельная ДК</vt:lpstr>
      <vt:lpstr>WEPF Жим софт однопетельная</vt:lpstr>
      <vt:lpstr>WEPF Жим софт многопетельнаяДК</vt:lpstr>
      <vt:lpstr>WRPF Военный жим ДК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  <vt:lpstr>СПР Пауэрспорт ДК</vt:lpstr>
      <vt:lpstr>СПР Подъем на бицепс ДК</vt:lpstr>
      <vt:lpstr>СПР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2023-06-21T14:35:01Z</dcterms:modified>
</cp:coreProperties>
</file>