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3/Июнь/"/>
    </mc:Choice>
  </mc:AlternateContent>
  <xr:revisionPtr revIDLastSave="0" documentId="13_ncr:1_{6FBA02AC-15AD-9047-B972-F3706B5CE4D0}" xr6:coauthVersionLast="45" xr6:coauthVersionMax="45" xr10:uidLastSave="{00000000-0000-0000-0000-000000000000}"/>
  <bookViews>
    <workbookView xWindow="460" yWindow="460" windowWidth="27960" windowHeight="16060" xr2:uid="{00000000-000D-0000-FFFF-FFFF00000000}"/>
  </bookViews>
  <sheets>
    <sheet name="IPO Тяга в экипировке" sheetId="21" r:id="rId1"/>
    <sheet name="СПР Пауэрспорт ДК" sheetId="62" r:id="rId2"/>
    <sheet name="СПР Пауэрспорт" sheetId="61" r:id="rId3"/>
    <sheet name="СПР Подъем на бицепс ДК" sheetId="60" r:id="rId4"/>
    <sheet name="СПР Подъем на бицепс" sheetId="59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9" i="62" l="1"/>
  <c r="O9" i="62"/>
  <c r="P6" i="62"/>
  <c r="O6" i="62"/>
  <c r="P13" i="61"/>
  <c r="O13" i="61"/>
  <c r="P10" i="61"/>
  <c r="O10" i="61"/>
  <c r="P9" i="61"/>
  <c r="O9" i="61"/>
  <c r="P6" i="61"/>
  <c r="O6" i="61"/>
  <c r="L29" i="60"/>
  <c r="K29" i="60"/>
  <c r="L26" i="60"/>
  <c r="K26" i="60"/>
  <c r="L25" i="60"/>
  <c r="K25" i="60"/>
  <c r="L22" i="60"/>
  <c r="K22" i="60"/>
  <c r="L19" i="60"/>
  <c r="K19" i="60"/>
  <c r="L16" i="60"/>
  <c r="K16" i="60"/>
  <c r="L15" i="60"/>
  <c r="K15" i="60"/>
  <c r="L12" i="60"/>
  <c r="K12" i="60"/>
  <c r="L9" i="60"/>
  <c r="K9" i="60"/>
  <c r="L6" i="60"/>
  <c r="K6" i="60"/>
  <c r="L17" i="59"/>
  <c r="K17" i="59"/>
  <c r="L14" i="59"/>
  <c r="K14" i="59"/>
  <c r="L13" i="59"/>
  <c r="K13" i="59"/>
  <c r="L12" i="59"/>
  <c r="L9" i="59"/>
  <c r="K9" i="59"/>
  <c r="L6" i="59"/>
  <c r="K6" i="59"/>
  <c r="L6" i="21"/>
  <c r="K6" i="21"/>
</calcChain>
</file>

<file path=xl/sharedStrings.xml><?xml version="1.0" encoding="utf-8"?>
<sst xmlns="http://schemas.openxmlformats.org/spreadsheetml/2006/main" count="316" uniqueCount="136">
  <si>
    <t>ФИО</t>
  </si>
  <si>
    <t>Сумма</t>
  </si>
  <si>
    <t>Тренер</t>
  </si>
  <si>
    <t>Очки</t>
  </si>
  <si>
    <t>Рек</t>
  </si>
  <si>
    <t>Город/Область</t>
  </si>
  <si>
    <t>Собственный 
вес</t>
  </si>
  <si>
    <t>Становая тяга</t>
  </si>
  <si>
    <t>ВЕСОВАЯ КАТЕГОРИЯ   56</t>
  </si>
  <si>
    <t>75,0</t>
  </si>
  <si>
    <t>80,0</t>
  </si>
  <si>
    <t>30,0</t>
  </si>
  <si>
    <t>35,0</t>
  </si>
  <si>
    <t>60,0</t>
  </si>
  <si>
    <t>62,5</t>
  </si>
  <si>
    <t>65,0</t>
  </si>
  <si>
    <t>52,5</t>
  </si>
  <si>
    <t>55,0</t>
  </si>
  <si>
    <t>57,5</t>
  </si>
  <si>
    <t>ВЕСОВАЯ КАТЕГОРИЯ   67.5</t>
  </si>
  <si>
    <t>50,0</t>
  </si>
  <si>
    <t>110,0</t>
  </si>
  <si>
    <t>ВЕСОВАЯ КАТЕГОРИЯ   82.5</t>
  </si>
  <si>
    <t>70,0</t>
  </si>
  <si>
    <t>67,5</t>
  </si>
  <si>
    <t xml:space="preserve">Волжский/Волгоградская область </t>
  </si>
  <si>
    <t>77,5</t>
  </si>
  <si>
    <t xml:space="preserve">Волгоград/Волгоградская область </t>
  </si>
  <si>
    <t>ВЕСОВАЯ КАТЕГОРИЯ   90</t>
  </si>
  <si>
    <t>ВЕСОВАЯ КАТЕГОРИЯ   100</t>
  </si>
  <si>
    <t>250,0</t>
  </si>
  <si>
    <t>240,0</t>
  </si>
  <si>
    <t>1</t>
  </si>
  <si>
    <t>2</t>
  </si>
  <si>
    <t>-</t>
  </si>
  <si>
    <t>42,5</t>
  </si>
  <si>
    <t>47,5</t>
  </si>
  <si>
    <t>ВЕСОВАЯ КАТЕГОРИЯ   75</t>
  </si>
  <si>
    <t>80,95</t>
  </si>
  <si>
    <t>85,50</t>
  </si>
  <si>
    <t>Открытая (20.01.1992)/31</t>
  </si>
  <si>
    <t>83,75</t>
  </si>
  <si>
    <t xml:space="preserve">Дубовка/Волгоградская область </t>
  </si>
  <si>
    <t>Результат</t>
  </si>
  <si>
    <t>Воробьев Сергей</t>
  </si>
  <si>
    <t>Бикмурзаев Ильяс</t>
  </si>
  <si>
    <t>Степанов Евгений</t>
  </si>
  <si>
    <t>ВЕСОВАЯ КАТЕГОРИЯ   48</t>
  </si>
  <si>
    <t>45,0</t>
  </si>
  <si>
    <t>40,0</t>
  </si>
  <si>
    <t>72,5</t>
  </si>
  <si>
    <t>Федорова Алина</t>
  </si>
  <si>
    <t>Двизов Юрий</t>
  </si>
  <si>
    <t>Открытая (05.10.1983)/39</t>
  </si>
  <si>
    <t>71,70</t>
  </si>
  <si>
    <t xml:space="preserve">Козырев Олег </t>
  </si>
  <si>
    <t>Малиновская Виктория</t>
  </si>
  <si>
    <t>Никитин Сергей</t>
  </si>
  <si>
    <t xml:space="preserve">Сергей Никитин </t>
  </si>
  <si>
    <t>Открытая (26.01.1987)/36</t>
  </si>
  <si>
    <t>Кудашкин Данила</t>
  </si>
  <si>
    <t>Кадиев Артур</t>
  </si>
  <si>
    <t>Балычев Сергей</t>
  </si>
  <si>
    <t>32,5</t>
  </si>
  <si>
    <t>27,5</t>
  </si>
  <si>
    <t>25,0</t>
  </si>
  <si>
    <t>80,00</t>
  </si>
  <si>
    <t xml:space="preserve">Москва </t>
  </si>
  <si>
    <t>20,0</t>
  </si>
  <si>
    <t>22,5</t>
  </si>
  <si>
    <t>73,0</t>
  </si>
  <si>
    <t>86,50</t>
  </si>
  <si>
    <t>94,80</t>
  </si>
  <si>
    <t>Сафонова Елена</t>
  </si>
  <si>
    <t>Деревянко Максим</t>
  </si>
  <si>
    <t>Ротай Герман</t>
  </si>
  <si>
    <t>46,85</t>
  </si>
  <si>
    <t xml:space="preserve">Калач-на-Дону/Волгоградская область </t>
  </si>
  <si>
    <t>55,10</t>
  </si>
  <si>
    <t>63,50</t>
  </si>
  <si>
    <t>66,20</t>
  </si>
  <si>
    <t>64,80</t>
  </si>
  <si>
    <t>74,90</t>
  </si>
  <si>
    <t>80,65</t>
  </si>
  <si>
    <t>87,90</t>
  </si>
  <si>
    <t>Открытая (15.04.1992)/31</t>
  </si>
  <si>
    <t>83,30</t>
  </si>
  <si>
    <t>94,90</t>
  </si>
  <si>
    <t>Плотникова Екатерина</t>
  </si>
  <si>
    <t>Сохач Анжелла</t>
  </si>
  <si>
    <t>Давыдов Михаил</t>
  </si>
  <si>
    <t>Трифонов Лев</t>
  </si>
  <si>
    <t>Приколота Владислав</t>
  </si>
  <si>
    <t>Бочаров Александр</t>
  </si>
  <si>
    <t>Открытая (03.07.1994)/28</t>
  </si>
  <si>
    <t>77,35</t>
  </si>
  <si>
    <t>Открытая (06.12.1990)/32</t>
  </si>
  <si>
    <t>89,90</t>
  </si>
  <si>
    <t>93,55</t>
  </si>
  <si>
    <t>Свинцов Борис</t>
  </si>
  <si>
    <t>Ильин Николай</t>
  </si>
  <si>
    <t>Михайловский Александр</t>
  </si>
  <si>
    <t>Горбунов Александр</t>
  </si>
  <si>
    <t>Открытый Чемпионат Евразии
IPO Становая тяга в экипировке
Волгоград/Волгоградская область, 03-04 июня 2023 года</t>
  </si>
  <si>
    <t>Всероссийский турнир
СПР Пауэрспорт ДК
Волгоград/Волгоградская область, 03-04 июня 2023 года</t>
  </si>
  <si>
    <t>Всероссийский турнир
СПР Пауэрспорт
Волгоград/Волгоградская область, 03-04 июня 2023 года</t>
  </si>
  <si>
    <t>Всероссийский турнир
СПР Строгий подъем штанги на бицепс ДК
Волгоград/Волгоградская область, 03-04 июня 2023 года</t>
  </si>
  <si>
    <t>Всероссийский турнир
СПР Строгий подъем штанги на бицепс
Волгоград/Волгоградская область, 03-04 июня 2023 года</t>
  </si>
  <si>
    <t>Юниоры 20-23 (28.04.2003)/20</t>
  </si>
  <si>
    <t>Юниорки 20-23 (28.08.2001)/21</t>
  </si>
  <si>
    <t>Юноши 13-19 (12.09.2003)/19</t>
  </si>
  <si>
    <t>Юниоры 20-23 (10.01.2003)/20</t>
  </si>
  <si>
    <t>Юниорки 20-23 (04.02.2001)/22</t>
  </si>
  <si>
    <t>Юниоры 20-23 (23.01.2002)/21</t>
  </si>
  <si>
    <t>Юноши 13-19 (12.04.2006)/17</t>
  </si>
  <si>
    <t>Мастера 50-59 (15.10.1967)/55</t>
  </si>
  <si>
    <t>Юноши 13-19 (28.09.2004)/18</t>
  </si>
  <si>
    <t>Юноши 13-19 (22.01.2004)/19</t>
  </si>
  <si>
    <t>Мастера 40-49 (28.04.1980)/43</t>
  </si>
  <si>
    <t>Мастера 40-49 (24.08.1975)/47</t>
  </si>
  <si>
    <t>Мастера 40-49 (04.01.1975)/48</t>
  </si>
  <si>
    <t>Юноши 13-19 (21.04.2004)/19</t>
  </si>
  <si>
    <t xml:space="preserve">Свет/Волгоградская область </t>
  </si>
  <si>
    <t>Москва</t>
  </si>
  <si>
    <t>жим</t>
  </si>
  <si>
    <t>тяга</t>
  </si>
  <si>
    <t xml:space="preserve"> </t>
  </si>
  <si>
    <t>№</t>
  </si>
  <si>
    <t xml:space="preserve">
Дата рождения/Возраст</t>
  </si>
  <si>
    <t>Возрастная группа</t>
  </si>
  <si>
    <t>O</t>
  </si>
  <si>
    <t>M1</t>
  </si>
  <si>
    <t>J</t>
  </si>
  <si>
    <t>M2</t>
  </si>
  <si>
    <t>T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</si>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</sst>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b/>
      <strike/>
      <sz val="10"/>
      <color theme="5"/>
      <name val="Arial Cyr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63">
    <xf numFmtId="0" fontId="0" fillId="0" borderId="0" xfId="0"/>
    <xf numFmtId="49" fontId="2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49" fontId="1" fillId="0" borderId="16" xfId="0" applyNumberFormat="1" applyFont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5" fillId="0" borderId="17" xfId="0" applyNumberFormat="1" applyFont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 xr:uid="{218CB25E-267F-43CB-82D5-5F310186C02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D7B6D-D235-47C8-A65B-2A548ABD242D}">
  <dimension ref="A1:M6"/>
  <sheetViews>
    <sheetView tabSelected="1"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21.1640625" style="5" bestFit="1" customWidth="1"/>
    <col min="3" max="3" width="26.33203125" style="5" bestFit="1" customWidth="1"/>
    <col min="4" max="4" width="21.5" style="5" bestFit="1" customWidth="1"/>
    <col min="5" max="5" width="10.5" style="6" bestFit="1" customWidth="1"/>
    <col min="6" max="6" width="31.33203125" style="5" bestFit="1" customWidth="1"/>
    <col min="7" max="8" width="5.5" style="8" customWidth="1"/>
    <col min="9" max="9" width="5" style="8" customWidth="1"/>
    <col min="10" max="10" width="4.83203125" style="8" customWidth="1"/>
    <col min="11" max="11" width="10.5" style="7" bestFit="1" customWidth="1"/>
    <col min="12" max="12" width="8.5" style="7" bestFit="1" customWidth="1"/>
    <col min="13" max="13" width="19.1640625" style="5" customWidth="1"/>
    <col min="14" max="16384" width="9.1640625" style="3"/>
  </cols>
  <sheetData>
    <row r="1" spans="1:13" s="2" customFormat="1" ht="29" customHeight="1">
      <c r="A1" s="50" t="s">
        <v>103</v>
      </c>
      <c r="B1" s="51"/>
      <c r="C1" s="52"/>
      <c r="D1" s="52"/>
      <c r="E1" s="52"/>
      <c r="F1" s="52"/>
      <c r="G1" s="52"/>
      <c r="H1" s="52"/>
      <c r="I1" s="52"/>
      <c r="J1" s="52"/>
      <c r="K1" s="52"/>
      <c r="L1" s="52"/>
      <c r="M1" s="53"/>
    </row>
    <row r="2" spans="1:13" s="2" customFormat="1" ht="62" customHeight="1" thickBot="1">
      <c r="A2" s="54"/>
      <c r="B2" s="55"/>
      <c r="C2" s="56"/>
      <c r="D2" s="56"/>
      <c r="E2" s="56"/>
      <c r="F2" s="56"/>
      <c r="G2" s="56"/>
      <c r="H2" s="56"/>
      <c r="I2" s="56"/>
      <c r="J2" s="56"/>
      <c r="K2" s="56"/>
      <c r="L2" s="56"/>
      <c r="M2" s="57"/>
    </row>
    <row r="3" spans="1:13" s="1" customFormat="1" ht="12.75" customHeight="1">
      <c r="A3" s="58" t="s">
        <v>127</v>
      </c>
      <c r="B3" s="40" t="s">
        <v>0</v>
      </c>
      <c r="C3" s="60" t="s">
        <v>128</v>
      </c>
      <c r="D3" s="60" t="s">
        <v>6</v>
      </c>
      <c r="E3" s="44" t="s">
        <v>129</v>
      </c>
      <c r="F3" s="62" t="s">
        <v>5</v>
      </c>
      <c r="G3" s="62" t="s">
        <v>7</v>
      </c>
      <c r="H3" s="62"/>
      <c r="I3" s="62"/>
      <c r="J3" s="62"/>
      <c r="K3" s="44" t="s">
        <v>43</v>
      </c>
      <c r="L3" s="44" t="s">
        <v>3</v>
      </c>
      <c r="M3" s="46" t="s">
        <v>2</v>
      </c>
    </row>
    <row r="4" spans="1:13" s="1" customFormat="1" ht="21" customHeight="1" thickBot="1">
      <c r="A4" s="59"/>
      <c r="B4" s="41"/>
      <c r="C4" s="61"/>
      <c r="D4" s="61"/>
      <c r="E4" s="45"/>
      <c r="F4" s="61"/>
      <c r="G4" s="4">
        <v>1</v>
      </c>
      <c r="H4" s="4">
        <v>2</v>
      </c>
      <c r="I4" s="4">
        <v>3</v>
      </c>
      <c r="J4" s="4" t="s">
        <v>4</v>
      </c>
      <c r="K4" s="45"/>
      <c r="L4" s="45"/>
      <c r="M4" s="47"/>
    </row>
    <row r="5" spans="1:13" ht="16">
      <c r="A5" s="48" t="s">
        <v>37</v>
      </c>
      <c r="B5" s="48"/>
      <c r="C5" s="49"/>
      <c r="D5" s="49"/>
      <c r="E5" s="49"/>
      <c r="F5" s="49"/>
      <c r="G5" s="49"/>
      <c r="H5" s="49"/>
      <c r="I5" s="49"/>
      <c r="J5" s="49"/>
    </row>
    <row r="6" spans="1:13">
      <c r="A6" s="24" t="s">
        <v>32</v>
      </c>
      <c r="B6" s="9" t="s">
        <v>56</v>
      </c>
      <c r="C6" s="9" t="s">
        <v>53</v>
      </c>
      <c r="D6" s="9" t="s">
        <v>54</v>
      </c>
      <c r="E6" s="10" t="s">
        <v>130</v>
      </c>
      <c r="F6" s="9" t="s">
        <v>25</v>
      </c>
      <c r="G6" s="22" t="s">
        <v>31</v>
      </c>
      <c r="H6" s="23" t="s">
        <v>30</v>
      </c>
      <c r="I6" s="24"/>
      <c r="J6" s="24"/>
      <c r="K6" s="11" t="str">
        <f>"240,0"</f>
        <v>240,0</v>
      </c>
      <c r="L6" s="11" t="str">
        <f>"379,9200"</f>
        <v>379,9200</v>
      </c>
      <c r="M6" s="9" t="s">
        <v>55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622AA-69A4-4DE5-A3A8-5FB9829A785A}">
  <dimension ref="A1:Q9"/>
  <sheetViews>
    <sheetView workbookViewId="0">
      <selection activeCell="E10" sqref="E10"/>
    </sheetView>
  </sheetViews>
  <sheetFormatPr baseColWidth="10" defaultColWidth="9.1640625" defaultRowHeight="13"/>
  <cols>
    <col min="1" max="1" width="7.5" style="5" bestFit="1" customWidth="1"/>
    <col min="2" max="2" width="20.5" style="5" bestFit="1" customWidth="1"/>
    <col min="3" max="3" width="29" style="5" bestFit="1" customWidth="1"/>
    <col min="4" max="4" width="21.5" style="5" bestFit="1" customWidth="1"/>
    <col min="5" max="5" width="10.5" style="6" bestFit="1" customWidth="1"/>
    <col min="6" max="6" width="35.5" style="5" bestFit="1" customWidth="1"/>
    <col min="7" max="9" width="4.5" style="8" customWidth="1"/>
    <col min="10" max="10" width="4.83203125" style="8" customWidth="1"/>
    <col min="11" max="13" width="4.5" style="8" customWidth="1"/>
    <col min="14" max="14" width="4.83203125" style="8" customWidth="1"/>
    <col min="15" max="15" width="7.83203125" style="7" bestFit="1" customWidth="1"/>
    <col min="16" max="16" width="7.5" style="7" bestFit="1" customWidth="1"/>
    <col min="17" max="17" width="23.6640625" style="5" customWidth="1"/>
    <col min="18" max="16384" width="9.1640625" style="3"/>
  </cols>
  <sheetData>
    <row r="1" spans="1:17" s="2" customFormat="1" ht="29" customHeight="1">
      <c r="A1" s="50" t="s">
        <v>104</v>
      </c>
      <c r="B1" s="51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3"/>
    </row>
    <row r="2" spans="1:17" s="2" customFormat="1" ht="62" customHeight="1" thickBot="1">
      <c r="A2" s="54"/>
      <c r="B2" s="55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7"/>
    </row>
    <row r="3" spans="1:17" s="1" customFormat="1" ht="12.75" customHeight="1">
      <c r="A3" s="58" t="s">
        <v>127</v>
      </c>
      <c r="B3" s="40" t="s">
        <v>0</v>
      </c>
      <c r="C3" s="60" t="s">
        <v>128</v>
      </c>
      <c r="D3" s="60" t="s">
        <v>6</v>
      </c>
      <c r="E3" s="44" t="s">
        <v>129</v>
      </c>
      <c r="F3" s="62" t="s">
        <v>5</v>
      </c>
      <c r="G3" s="62" t="s">
        <v>124</v>
      </c>
      <c r="H3" s="62"/>
      <c r="I3" s="62"/>
      <c r="J3" s="62"/>
      <c r="K3" s="62" t="s">
        <v>125</v>
      </c>
      <c r="L3" s="62"/>
      <c r="M3" s="62"/>
      <c r="N3" s="62"/>
      <c r="O3" s="44" t="s">
        <v>1</v>
      </c>
      <c r="P3" s="44" t="s">
        <v>3</v>
      </c>
      <c r="Q3" s="46" t="s">
        <v>2</v>
      </c>
    </row>
    <row r="4" spans="1:17" s="1" customFormat="1" ht="21" customHeight="1" thickBot="1">
      <c r="A4" s="59"/>
      <c r="B4" s="41"/>
      <c r="C4" s="61"/>
      <c r="D4" s="61"/>
      <c r="E4" s="45"/>
      <c r="F4" s="61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5"/>
      <c r="P4" s="45"/>
      <c r="Q4" s="47"/>
    </row>
    <row r="5" spans="1:17" ht="16">
      <c r="A5" s="48" t="s">
        <v>47</v>
      </c>
      <c r="B5" s="48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</row>
    <row r="6" spans="1:17">
      <c r="A6" s="24" t="s">
        <v>32</v>
      </c>
      <c r="B6" s="9" t="s">
        <v>88</v>
      </c>
      <c r="C6" s="9" t="s">
        <v>112</v>
      </c>
      <c r="D6" s="9" t="s">
        <v>76</v>
      </c>
      <c r="E6" s="10" t="s">
        <v>132</v>
      </c>
      <c r="F6" s="9" t="s">
        <v>77</v>
      </c>
      <c r="G6" s="22" t="s">
        <v>11</v>
      </c>
      <c r="H6" s="22" t="s">
        <v>63</v>
      </c>
      <c r="I6" s="23" t="s">
        <v>12</v>
      </c>
      <c r="J6" s="24"/>
      <c r="K6" s="22" t="s">
        <v>64</v>
      </c>
      <c r="L6" s="22" t="s">
        <v>11</v>
      </c>
      <c r="M6" s="23" t="s">
        <v>63</v>
      </c>
      <c r="N6" s="24"/>
      <c r="O6" s="11" t="str">
        <f>"62,5"</f>
        <v>62,5</v>
      </c>
      <c r="P6" s="11" t="str">
        <f>"75,0562"</f>
        <v>75,0562</v>
      </c>
      <c r="Q6" s="9"/>
    </row>
    <row r="8" spans="1:17" ht="16">
      <c r="A8" s="38" t="s">
        <v>22</v>
      </c>
      <c r="B8" s="38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</row>
    <row r="9" spans="1:17">
      <c r="A9" s="24" t="s">
        <v>32</v>
      </c>
      <c r="B9" s="9" t="s">
        <v>92</v>
      </c>
      <c r="C9" s="9" t="s">
        <v>113</v>
      </c>
      <c r="D9" s="9" t="s">
        <v>83</v>
      </c>
      <c r="E9" s="10" t="s">
        <v>132</v>
      </c>
      <c r="F9" s="9" t="s">
        <v>27</v>
      </c>
      <c r="G9" s="22" t="s">
        <v>20</v>
      </c>
      <c r="H9" s="23" t="s">
        <v>16</v>
      </c>
      <c r="I9" s="23" t="s">
        <v>16</v>
      </c>
      <c r="J9" s="24"/>
      <c r="K9" s="22" t="s">
        <v>48</v>
      </c>
      <c r="L9" s="23" t="s">
        <v>36</v>
      </c>
      <c r="M9" s="22" t="s">
        <v>36</v>
      </c>
      <c r="N9" s="24"/>
      <c r="O9" s="11" t="str">
        <f>"97,5"</f>
        <v>97,5</v>
      </c>
      <c r="P9" s="11" t="str">
        <f>"63,7894"</f>
        <v>63,7894</v>
      </c>
      <c r="Q9" s="9" t="s">
        <v>102</v>
      </c>
    </row>
  </sheetData>
  <mergeCells count="14">
    <mergeCell ref="A1:Q2"/>
    <mergeCell ref="A3:A4"/>
    <mergeCell ref="C3:C4"/>
    <mergeCell ref="D3:D4"/>
    <mergeCell ref="E3:E4"/>
    <mergeCell ref="F3:F4"/>
    <mergeCell ref="G3:J3"/>
    <mergeCell ref="K3:N3"/>
    <mergeCell ref="A8:N8"/>
    <mergeCell ref="B3:B4"/>
    <mergeCell ref="O3:O4"/>
    <mergeCell ref="P3:P4"/>
    <mergeCell ref="Q3:Q4"/>
    <mergeCell ref="A5:N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9AF47-E255-4544-9528-8EA0D75C9748}">
  <dimension ref="A1:Q13"/>
  <sheetViews>
    <sheetView workbookViewId="0">
      <selection activeCell="E14" sqref="E14"/>
    </sheetView>
  </sheetViews>
  <sheetFormatPr baseColWidth="10" defaultColWidth="9.1640625" defaultRowHeight="13"/>
  <cols>
    <col min="1" max="1" width="7.5" style="5" bestFit="1" customWidth="1"/>
    <col min="2" max="2" width="23.6640625" style="5" bestFit="1" customWidth="1"/>
    <col min="3" max="3" width="28.5" style="5" bestFit="1" customWidth="1"/>
    <col min="4" max="4" width="21.5" style="5" bestFit="1" customWidth="1"/>
    <col min="5" max="5" width="10.5" style="6" bestFit="1" customWidth="1"/>
    <col min="6" max="6" width="31.6640625" style="5" bestFit="1" customWidth="1"/>
    <col min="7" max="9" width="5.5" style="8" customWidth="1"/>
    <col min="10" max="10" width="4.83203125" style="8" customWidth="1"/>
    <col min="11" max="13" width="4.5" style="8" customWidth="1"/>
    <col min="14" max="14" width="4.83203125" style="8" customWidth="1"/>
    <col min="15" max="15" width="7.83203125" style="7" bestFit="1" customWidth="1"/>
    <col min="16" max="16" width="8.5" style="7" bestFit="1" customWidth="1"/>
    <col min="17" max="17" width="24.5" style="5" customWidth="1"/>
    <col min="18" max="16384" width="9.1640625" style="3"/>
  </cols>
  <sheetData>
    <row r="1" spans="1:17" s="2" customFormat="1" ht="29" customHeight="1">
      <c r="A1" s="50" t="s">
        <v>105</v>
      </c>
      <c r="B1" s="51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3"/>
    </row>
    <row r="2" spans="1:17" s="2" customFormat="1" ht="62" customHeight="1" thickBot="1">
      <c r="A2" s="54"/>
      <c r="B2" s="55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7"/>
    </row>
    <row r="3" spans="1:17" s="1" customFormat="1" ht="12.75" customHeight="1">
      <c r="A3" s="58" t="s">
        <v>127</v>
      </c>
      <c r="B3" s="40" t="s">
        <v>0</v>
      </c>
      <c r="C3" s="60" t="s">
        <v>128</v>
      </c>
      <c r="D3" s="60" t="s">
        <v>6</v>
      </c>
      <c r="E3" s="44" t="s">
        <v>129</v>
      </c>
      <c r="F3" s="62" t="s">
        <v>5</v>
      </c>
      <c r="G3" s="62" t="s">
        <v>124</v>
      </c>
      <c r="H3" s="62"/>
      <c r="I3" s="62"/>
      <c r="J3" s="62"/>
      <c r="K3" s="62" t="s">
        <v>125</v>
      </c>
      <c r="L3" s="62"/>
      <c r="M3" s="62"/>
      <c r="N3" s="62"/>
      <c r="O3" s="44" t="s">
        <v>1</v>
      </c>
      <c r="P3" s="44" t="s">
        <v>3</v>
      </c>
      <c r="Q3" s="46" t="s">
        <v>2</v>
      </c>
    </row>
    <row r="4" spans="1:17" s="1" customFormat="1" ht="21" customHeight="1" thickBot="1">
      <c r="A4" s="59"/>
      <c r="B4" s="41"/>
      <c r="C4" s="61"/>
      <c r="D4" s="61"/>
      <c r="E4" s="45"/>
      <c r="F4" s="61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5"/>
      <c r="P4" s="45"/>
      <c r="Q4" s="47"/>
    </row>
    <row r="5" spans="1:17" ht="16">
      <c r="A5" s="48" t="s">
        <v>22</v>
      </c>
      <c r="B5" s="48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</row>
    <row r="6" spans="1:17">
      <c r="A6" s="24" t="s">
        <v>32</v>
      </c>
      <c r="B6" s="9" t="s">
        <v>99</v>
      </c>
      <c r="C6" s="9" t="s">
        <v>94</v>
      </c>
      <c r="D6" s="9" t="s">
        <v>95</v>
      </c>
      <c r="E6" s="10" t="s">
        <v>130</v>
      </c>
      <c r="F6" s="9" t="s">
        <v>27</v>
      </c>
      <c r="G6" s="23" t="s">
        <v>20</v>
      </c>
      <c r="H6" s="22" t="s">
        <v>17</v>
      </c>
      <c r="I6" s="22" t="s">
        <v>14</v>
      </c>
      <c r="J6" s="24"/>
      <c r="K6" s="22" t="s">
        <v>12</v>
      </c>
      <c r="L6" s="22" t="s">
        <v>49</v>
      </c>
      <c r="M6" s="22" t="s">
        <v>35</v>
      </c>
      <c r="N6" s="24"/>
      <c r="O6" s="11" t="str">
        <f>"105,0"</f>
        <v>105,0</v>
      </c>
      <c r="P6" s="11" t="str">
        <f>"70,7017"</f>
        <v>70,7017</v>
      </c>
      <c r="Q6" s="9" t="s">
        <v>126</v>
      </c>
    </row>
    <row r="8" spans="1:17" ht="16">
      <c r="A8" s="38" t="s">
        <v>28</v>
      </c>
      <c r="B8" s="38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</row>
    <row r="9" spans="1:17">
      <c r="A9" s="27" t="s">
        <v>32</v>
      </c>
      <c r="B9" s="12" t="s">
        <v>74</v>
      </c>
      <c r="C9" s="12" t="s">
        <v>108</v>
      </c>
      <c r="D9" s="12" t="s">
        <v>71</v>
      </c>
      <c r="E9" s="13" t="s">
        <v>132</v>
      </c>
      <c r="F9" s="12" t="s">
        <v>27</v>
      </c>
      <c r="G9" s="26" t="s">
        <v>20</v>
      </c>
      <c r="H9" s="25" t="s">
        <v>20</v>
      </c>
      <c r="I9" s="25" t="s">
        <v>13</v>
      </c>
      <c r="J9" s="27"/>
      <c r="K9" s="26" t="s">
        <v>20</v>
      </c>
      <c r="L9" s="25" t="s">
        <v>20</v>
      </c>
      <c r="M9" s="25" t="s">
        <v>13</v>
      </c>
      <c r="N9" s="27"/>
      <c r="O9" s="14" t="str">
        <f>"120,0"</f>
        <v>120,0</v>
      </c>
      <c r="P9" s="14" t="str">
        <f>"75,1140"</f>
        <v>75,1140</v>
      </c>
      <c r="Q9" s="12" t="s">
        <v>57</v>
      </c>
    </row>
    <row r="10" spans="1:17">
      <c r="A10" s="33" t="s">
        <v>32</v>
      </c>
      <c r="B10" s="18" t="s">
        <v>100</v>
      </c>
      <c r="C10" s="18" t="s">
        <v>96</v>
      </c>
      <c r="D10" s="18" t="s">
        <v>97</v>
      </c>
      <c r="E10" s="19" t="s">
        <v>130</v>
      </c>
      <c r="F10" s="18" t="s">
        <v>27</v>
      </c>
      <c r="G10" s="32" t="s">
        <v>21</v>
      </c>
      <c r="H10" s="32" t="s">
        <v>21</v>
      </c>
      <c r="I10" s="31" t="s">
        <v>21</v>
      </c>
      <c r="J10" s="33"/>
      <c r="K10" s="31" t="s">
        <v>24</v>
      </c>
      <c r="L10" s="31" t="s">
        <v>26</v>
      </c>
      <c r="M10" s="32" t="s">
        <v>10</v>
      </c>
      <c r="N10" s="33"/>
      <c r="O10" s="20" t="str">
        <f>"187,5"</f>
        <v>187,5</v>
      </c>
      <c r="P10" s="20" t="str">
        <f>"114,7969"</f>
        <v>114,7969</v>
      </c>
      <c r="Q10" s="18"/>
    </row>
    <row r="12" spans="1:17" ht="16">
      <c r="A12" s="38" t="s">
        <v>29</v>
      </c>
      <c r="B12" s="38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</row>
    <row r="13" spans="1:17">
      <c r="A13" s="24" t="s">
        <v>32</v>
      </c>
      <c r="B13" s="9" t="s">
        <v>101</v>
      </c>
      <c r="C13" s="9" t="s">
        <v>114</v>
      </c>
      <c r="D13" s="9" t="s">
        <v>98</v>
      </c>
      <c r="E13" s="10" t="s">
        <v>134</v>
      </c>
      <c r="F13" s="9" t="s">
        <v>27</v>
      </c>
      <c r="G13" s="22" t="s">
        <v>15</v>
      </c>
      <c r="H13" s="22" t="s">
        <v>24</v>
      </c>
      <c r="I13" s="23" t="s">
        <v>23</v>
      </c>
      <c r="J13" s="24"/>
      <c r="K13" s="22" t="s">
        <v>36</v>
      </c>
      <c r="L13" s="22" t="s">
        <v>20</v>
      </c>
      <c r="M13" s="22" t="s">
        <v>16</v>
      </c>
      <c r="N13" s="24"/>
      <c r="O13" s="11" t="str">
        <f>"120,0"</f>
        <v>120,0</v>
      </c>
      <c r="P13" s="11" t="str">
        <f>"71,9370"</f>
        <v>71,9370</v>
      </c>
      <c r="Q13" s="9" t="s">
        <v>102</v>
      </c>
    </row>
  </sheetData>
  <mergeCells count="15"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  <mergeCell ref="A8:N8"/>
    <mergeCell ref="A12:N12"/>
    <mergeCell ref="B3:B4"/>
    <mergeCell ref="O3:O4"/>
    <mergeCell ref="P3:P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7EF22-ECD9-452F-A711-2EA52E4ABE12}">
  <dimension ref="A1:M29"/>
  <sheetViews>
    <sheetView workbookViewId="0">
      <selection activeCell="E30" sqref="E30"/>
    </sheetView>
  </sheetViews>
  <sheetFormatPr baseColWidth="10" defaultColWidth="9.1640625" defaultRowHeight="13"/>
  <cols>
    <col min="1" max="1" width="7.5" style="5" bestFit="1" customWidth="1"/>
    <col min="2" max="2" width="24.83203125" style="5" customWidth="1"/>
    <col min="3" max="3" width="29" style="5" bestFit="1" customWidth="1"/>
    <col min="4" max="4" width="21.5" style="5" bestFit="1" customWidth="1"/>
    <col min="5" max="5" width="10.5" style="6" bestFit="1" customWidth="1"/>
    <col min="6" max="6" width="35.5" style="5" bestFit="1" customWidth="1"/>
    <col min="7" max="9" width="4.5" style="8" customWidth="1"/>
    <col min="10" max="10" width="4.83203125" style="8" customWidth="1"/>
    <col min="11" max="11" width="10.5" style="7" bestFit="1" customWidth="1"/>
    <col min="12" max="12" width="9.83203125" style="7" customWidth="1"/>
    <col min="13" max="13" width="27.33203125" style="5" bestFit="1" customWidth="1"/>
    <col min="14" max="16384" width="9.1640625" style="3"/>
  </cols>
  <sheetData>
    <row r="1" spans="1:13" s="2" customFormat="1" ht="29" customHeight="1">
      <c r="A1" s="50" t="s">
        <v>106</v>
      </c>
      <c r="B1" s="51"/>
      <c r="C1" s="52"/>
      <c r="D1" s="52"/>
      <c r="E1" s="52"/>
      <c r="F1" s="52"/>
      <c r="G1" s="52"/>
      <c r="H1" s="52"/>
      <c r="I1" s="52"/>
      <c r="J1" s="52"/>
      <c r="K1" s="52"/>
      <c r="L1" s="52"/>
      <c r="M1" s="53"/>
    </row>
    <row r="2" spans="1:13" s="2" customFormat="1" ht="62" customHeight="1" thickBot="1">
      <c r="A2" s="54"/>
      <c r="B2" s="55"/>
      <c r="C2" s="56"/>
      <c r="D2" s="56"/>
      <c r="E2" s="56"/>
      <c r="F2" s="56"/>
      <c r="G2" s="56"/>
      <c r="H2" s="56"/>
      <c r="I2" s="56"/>
      <c r="J2" s="56"/>
      <c r="K2" s="56"/>
      <c r="L2" s="56"/>
      <c r="M2" s="57"/>
    </row>
    <row r="3" spans="1:13" s="1" customFormat="1" ht="12.75" customHeight="1">
      <c r="A3" s="58" t="s">
        <v>127</v>
      </c>
      <c r="B3" s="40" t="s">
        <v>0</v>
      </c>
      <c r="C3" s="60" t="s">
        <v>128</v>
      </c>
      <c r="D3" s="60" t="s">
        <v>6</v>
      </c>
      <c r="E3" s="44" t="s">
        <v>135</v>
      </c>
      <c r="F3" s="62" t="s">
        <v>5</v>
      </c>
      <c r="G3" s="62" t="s">
        <v>124</v>
      </c>
      <c r="H3" s="62"/>
      <c r="I3" s="62"/>
      <c r="J3" s="62"/>
      <c r="K3" s="44" t="s">
        <v>43</v>
      </c>
      <c r="L3" s="44" t="s">
        <v>3</v>
      </c>
      <c r="M3" s="46" t="s">
        <v>2</v>
      </c>
    </row>
    <row r="4" spans="1:13" s="1" customFormat="1" ht="21" customHeight="1" thickBot="1">
      <c r="A4" s="59"/>
      <c r="B4" s="41"/>
      <c r="C4" s="61"/>
      <c r="D4" s="61"/>
      <c r="E4" s="45"/>
      <c r="F4" s="61"/>
      <c r="G4" s="4">
        <v>1</v>
      </c>
      <c r="H4" s="4">
        <v>2</v>
      </c>
      <c r="I4" s="4">
        <v>3</v>
      </c>
      <c r="J4" s="4" t="s">
        <v>4</v>
      </c>
      <c r="K4" s="45"/>
      <c r="L4" s="45"/>
      <c r="M4" s="47"/>
    </row>
    <row r="5" spans="1:13" ht="16">
      <c r="A5" s="48" t="s">
        <v>47</v>
      </c>
      <c r="B5" s="48"/>
      <c r="C5" s="49"/>
      <c r="D5" s="49"/>
      <c r="E5" s="49"/>
      <c r="F5" s="49"/>
      <c r="G5" s="49"/>
      <c r="H5" s="49"/>
      <c r="I5" s="49"/>
      <c r="J5" s="49"/>
    </row>
    <row r="6" spans="1:13">
      <c r="A6" s="24" t="s">
        <v>32</v>
      </c>
      <c r="B6" s="9" t="s">
        <v>88</v>
      </c>
      <c r="C6" s="9" t="s">
        <v>112</v>
      </c>
      <c r="D6" s="9" t="s">
        <v>76</v>
      </c>
      <c r="E6" s="10" t="s">
        <v>132</v>
      </c>
      <c r="F6" s="9" t="s">
        <v>77</v>
      </c>
      <c r="G6" s="22" t="s">
        <v>64</v>
      </c>
      <c r="H6" s="22" t="s">
        <v>11</v>
      </c>
      <c r="I6" s="23" t="s">
        <v>63</v>
      </c>
      <c r="J6" s="24"/>
      <c r="K6" s="11" t="str">
        <f>"30,0"</f>
        <v>30,0</v>
      </c>
      <c r="L6" s="11" t="str">
        <f>"36,0270"</f>
        <v>36,0270</v>
      </c>
      <c r="M6" s="9"/>
    </row>
    <row r="8" spans="1:13" ht="16">
      <c r="A8" s="38" t="s">
        <v>8</v>
      </c>
      <c r="B8" s="38"/>
      <c r="C8" s="39"/>
      <c r="D8" s="39"/>
      <c r="E8" s="39"/>
      <c r="F8" s="39"/>
      <c r="G8" s="39"/>
      <c r="H8" s="39"/>
      <c r="I8" s="39"/>
      <c r="J8" s="39"/>
    </row>
    <row r="9" spans="1:13">
      <c r="A9" s="24" t="s">
        <v>32</v>
      </c>
      <c r="B9" s="9" t="s">
        <v>89</v>
      </c>
      <c r="C9" s="9" t="s">
        <v>115</v>
      </c>
      <c r="D9" s="9" t="s">
        <v>78</v>
      </c>
      <c r="E9" s="10" t="s">
        <v>133</v>
      </c>
      <c r="F9" s="9" t="s">
        <v>27</v>
      </c>
      <c r="G9" s="22" t="s">
        <v>64</v>
      </c>
      <c r="H9" s="23" t="s">
        <v>63</v>
      </c>
      <c r="I9" s="23" t="s">
        <v>63</v>
      </c>
      <c r="J9" s="24"/>
      <c r="K9" s="11" t="str">
        <f>"27,5"</f>
        <v>27,5</v>
      </c>
      <c r="L9" s="11" t="str">
        <f>"35,6245"</f>
        <v>35,6245</v>
      </c>
      <c r="M9" s="9"/>
    </row>
    <row r="11" spans="1:13" ht="16">
      <c r="A11" s="38" t="s">
        <v>19</v>
      </c>
      <c r="B11" s="38"/>
      <c r="C11" s="39"/>
      <c r="D11" s="39"/>
      <c r="E11" s="39"/>
      <c r="F11" s="39"/>
      <c r="G11" s="39"/>
      <c r="H11" s="39"/>
      <c r="I11" s="39"/>
      <c r="J11" s="39"/>
    </row>
    <row r="12" spans="1:13">
      <c r="A12" s="24" t="s">
        <v>32</v>
      </c>
      <c r="B12" s="9" t="s">
        <v>51</v>
      </c>
      <c r="C12" s="9" t="s">
        <v>109</v>
      </c>
      <c r="D12" s="9" t="s">
        <v>79</v>
      </c>
      <c r="E12" s="10" t="s">
        <v>132</v>
      </c>
      <c r="F12" s="9" t="s">
        <v>27</v>
      </c>
      <c r="G12" s="22" t="s">
        <v>64</v>
      </c>
      <c r="H12" s="23" t="s">
        <v>11</v>
      </c>
      <c r="I12" s="23" t="s">
        <v>11</v>
      </c>
      <c r="J12" s="24"/>
      <c r="K12" s="11" t="str">
        <f>"27,5"</f>
        <v>27,5</v>
      </c>
      <c r="L12" s="11" t="str">
        <f>"25,9572"</f>
        <v>25,9572</v>
      </c>
      <c r="M12" s="9"/>
    </row>
    <row r="14" spans="1:13" ht="16">
      <c r="A14" s="38" t="s">
        <v>19</v>
      </c>
      <c r="B14" s="38"/>
      <c r="C14" s="39"/>
      <c r="D14" s="39"/>
      <c r="E14" s="39"/>
      <c r="F14" s="39"/>
      <c r="G14" s="39"/>
      <c r="H14" s="39"/>
      <c r="I14" s="39"/>
      <c r="J14" s="39"/>
    </row>
    <row r="15" spans="1:13">
      <c r="A15" s="27" t="s">
        <v>32</v>
      </c>
      <c r="B15" s="12" t="s">
        <v>90</v>
      </c>
      <c r="C15" s="12" t="s">
        <v>116</v>
      </c>
      <c r="D15" s="12" t="s">
        <v>80</v>
      </c>
      <c r="E15" s="13" t="s">
        <v>134</v>
      </c>
      <c r="F15" s="12" t="s">
        <v>27</v>
      </c>
      <c r="G15" s="25" t="s">
        <v>48</v>
      </c>
      <c r="H15" s="26" t="s">
        <v>36</v>
      </c>
      <c r="I15" s="26" t="s">
        <v>36</v>
      </c>
      <c r="J15" s="27"/>
      <c r="K15" s="14" t="str">
        <f>"45,0"</f>
        <v>45,0</v>
      </c>
      <c r="L15" s="14" t="str">
        <f>"34,2428"</f>
        <v>34,2428</v>
      </c>
      <c r="M15" s="12"/>
    </row>
    <row r="16" spans="1:13">
      <c r="A16" s="33" t="s">
        <v>32</v>
      </c>
      <c r="B16" s="18" t="s">
        <v>60</v>
      </c>
      <c r="C16" s="18" t="s">
        <v>111</v>
      </c>
      <c r="D16" s="18" t="s">
        <v>81</v>
      </c>
      <c r="E16" s="19" t="s">
        <v>132</v>
      </c>
      <c r="F16" s="18" t="s">
        <v>27</v>
      </c>
      <c r="G16" s="31" t="s">
        <v>49</v>
      </c>
      <c r="H16" s="31" t="s">
        <v>48</v>
      </c>
      <c r="I16" s="32" t="s">
        <v>20</v>
      </c>
      <c r="J16" s="33"/>
      <c r="K16" s="20" t="str">
        <f>"45,0"</f>
        <v>45,0</v>
      </c>
      <c r="L16" s="20" t="str">
        <f>"34,8930"</f>
        <v>34,8930</v>
      </c>
      <c r="M16" s="18" t="s">
        <v>58</v>
      </c>
    </row>
    <row r="18" spans="1:13" ht="16">
      <c r="A18" s="38" t="s">
        <v>37</v>
      </c>
      <c r="B18" s="38"/>
      <c r="C18" s="39"/>
      <c r="D18" s="39"/>
      <c r="E18" s="39"/>
      <c r="F18" s="39"/>
      <c r="G18" s="39"/>
      <c r="H18" s="39"/>
      <c r="I18" s="39"/>
      <c r="J18" s="39"/>
    </row>
    <row r="19" spans="1:13">
      <c r="A19" s="24" t="s">
        <v>32</v>
      </c>
      <c r="B19" s="9" t="s">
        <v>91</v>
      </c>
      <c r="C19" s="9" t="s">
        <v>117</v>
      </c>
      <c r="D19" s="9" t="s">
        <v>82</v>
      </c>
      <c r="E19" s="10" t="s">
        <v>134</v>
      </c>
      <c r="F19" s="9" t="s">
        <v>123</v>
      </c>
      <c r="G19" s="22" t="s">
        <v>20</v>
      </c>
      <c r="H19" s="22" t="s">
        <v>17</v>
      </c>
      <c r="I19" s="23" t="s">
        <v>18</v>
      </c>
      <c r="J19" s="24"/>
      <c r="K19" s="11" t="str">
        <f>"55,0"</f>
        <v>55,0</v>
      </c>
      <c r="L19" s="11" t="str">
        <f>"37,9060"</f>
        <v>37,9060</v>
      </c>
      <c r="M19" s="9"/>
    </row>
    <row r="21" spans="1:13" ht="16">
      <c r="A21" s="38" t="s">
        <v>22</v>
      </c>
      <c r="B21" s="38"/>
      <c r="C21" s="39"/>
      <c r="D21" s="39"/>
      <c r="E21" s="39"/>
      <c r="F21" s="39"/>
      <c r="G21" s="39"/>
      <c r="H21" s="39"/>
      <c r="I21" s="39"/>
      <c r="J21" s="39"/>
    </row>
    <row r="22" spans="1:13">
      <c r="A22" s="24" t="s">
        <v>32</v>
      </c>
      <c r="B22" s="9" t="s">
        <v>92</v>
      </c>
      <c r="C22" s="9" t="s">
        <v>113</v>
      </c>
      <c r="D22" s="9" t="s">
        <v>83</v>
      </c>
      <c r="E22" s="10" t="s">
        <v>132</v>
      </c>
      <c r="F22" s="9" t="s">
        <v>27</v>
      </c>
      <c r="G22" s="22" t="s">
        <v>48</v>
      </c>
      <c r="H22" s="23" t="s">
        <v>36</v>
      </c>
      <c r="I22" s="22" t="s">
        <v>36</v>
      </c>
      <c r="J22" s="24"/>
      <c r="K22" s="11" t="str">
        <f>"47,5"</f>
        <v>47,5</v>
      </c>
      <c r="L22" s="11" t="str">
        <f>"31,0769"</f>
        <v>31,0769</v>
      </c>
      <c r="M22" s="9" t="s">
        <v>102</v>
      </c>
    </row>
    <row r="24" spans="1:13" ht="16">
      <c r="A24" s="38" t="s">
        <v>28</v>
      </c>
      <c r="B24" s="38"/>
      <c r="C24" s="39"/>
      <c r="D24" s="39"/>
      <c r="E24" s="39"/>
      <c r="F24" s="39"/>
      <c r="G24" s="39"/>
      <c r="H24" s="39"/>
      <c r="I24" s="39"/>
      <c r="J24" s="39"/>
    </row>
    <row r="25" spans="1:13">
      <c r="A25" s="27" t="s">
        <v>32</v>
      </c>
      <c r="B25" s="12" t="s">
        <v>61</v>
      </c>
      <c r="C25" s="12" t="s">
        <v>59</v>
      </c>
      <c r="D25" s="12" t="s">
        <v>84</v>
      </c>
      <c r="E25" s="13" t="s">
        <v>130</v>
      </c>
      <c r="F25" s="12" t="s">
        <v>122</v>
      </c>
      <c r="G25" s="25" t="s">
        <v>23</v>
      </c>
      <c r="H25" s="25" t="s">
        <v>9</v>
      </c>
      <c r="I25" s="26" t="s">
        <v>26</v>
      </c>
      <c r="J25" s="27"/>
      <c r="K25" s="14" t="str">
        <f>"75,0"</f>
        <v>75,0</v>
      </c>
      <c r="L25" s="14" t="str">
        <f>"46,5075"</f>
        <v>46,5075</v>
      </c>
      <c r="M25" s="12" t="s">
        <v>52</v>
      </c>
    </row>
    <row r="26" spans="1:13">
      <c r="A26" s="33" t="s">
        <v>33</v>
      </c>
      <c r="B26" s="18" t="s">
        <v>93</v>
      </c>
      <c r="C26" s="18" t="s">
        <v>85</v>
      </c>
      <c r="D26" s="18" t="s">
        <v>86</v>
      </c>
      <c r="E26" s="19" t="s">
        <v>130</v>
      </c>
      <c r="F26" s="18" t="s">
        <v>27</v>
      </c>
      <c r="G26" s="31" t="s">
        <v>14</v>
      </c>
      <c r="H26" s="31" t="s">
        <v>24</v>
      </c>
      <c r="I26" s="31" t="s">
        <v>23</v>
      </c>
      <c r="J26" s="33"/>
      <c r="K26" s="20" t="str">
        <f>"70,0"</f>
        <v>70,0</v>
      </c>
      <c r="L26" s="20" t="str">
        <f>"44,8455"</f>
        <v>44,8455</v>
      </c>
      <c r="M26" s="18"/>
    </row>
    <row r="28" spans="1:13" ht="16">
      <c r="A28" s="38" t="s">
        <v>29</v>
      </c>
      <c r="B28" s="38"/>
      <c r="C28" s="39"/>
      <c r="D28" s="39"/>
      <c r="E28" s="39"/>
      <c r="F28" s="39"/>
      <c r="G28" s="39"/>
      <c r="H28" s="39"/>
      <c r="I28" s="39"/>
      <c r="J28" s="39"/>
    </row>
    <row r="29" spans="1:13">
      <c r="A29" s="24" t="s">
        <v>32</v>
      </c>
      <c r="B29" s="9" t="s">
        <v>62</v>
      </c>
      <c r="C29" s="9" t="s">
        <v>118</v>
      </c>
      <c r="D29" s="9" t="s">
        <v>87</v>
      </c>
      <c r="E29" s="10" t="s">
        <v>131</v>
      </c>
      <c r="F29" s="9" t="s">
        <v>122</v>
      </c>
      <c r="G29" s="22" t="s">
        <v>26</v>
      </c>
      <c r="H29" s="23" t="s">
        <v>10</v>
      </c>
      <c r="I29" s="23" t="s">
        <v>10</v>
      </c>
      <c r="J29" s="24"/>
      <c r="K29" s="11" t="str">
        <f>"77,5"</f>
        <v>77,5</v>
      </c>
      <c r="L29" s="11" t="str">
        <f>"47,5580"</f>
        <v>47,5580</v>
      </c>
      <c r="M29" s="9" t="s">
        <v>52</v>
      </c>
    </row>
  </sheetData>
  <mergeCells count="19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28:J28"/>
    <mergeCell ref="B3:B4"/>
    <mergeCell ref="A8:J8"/>
    <mergeCell ref="A11:J11"/>
    <mergeCell ref="A14:J14"/>
    <mergeCell ref="A18:J18"/>
    <mergeCell ref="A21:J21"/>
    <mergeCell ref="A24:J2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A54D8-768A-40D5-A3BC-F60C95039E1C}">
  <dimension ref="A1:M17"/>
  <sheetViews>
    <sheetView workbookViewId="0">
      <selection activeCell="E17" sqref="E17"/>
    </sheetView>
  </sheetViews>
  <sheetFormatPr baseColWidth="10" defaultColWidth="9.1640625" defaultRowHeight="13"/>
  <cols>
    <col min="1" max="1" width="7.5" style="5" bestFit="1" customWidth="1"/>
    <col min="2" max="2" width="21.33203125" style="5" customWidth="1"/>
    <col min="3" max="3" width="28.5" style="5" bestFit="1" customWidth="1"/>
    <col min="4" max="4" width="21.5" style="5" bestFit="1" customWidth="1"/>
    <col min="5" max="5" width="10.5" style="6" bestFit="1" customWidth="1"/>
    <col min="6" max="6" width="31.6640625" style="5" bestFit="1" customWidth="1"/>
    <col min="7" max="9" width="4.5" style="8" customWidth="1"/>
    <col min="10" max="10" width="4.83203125" style="8" customWidth="1"/>
    <col min="11" max="11" width="10.5" style="21" bestFit="1" customWidth="1"/>
    <col min="12" max="12" width="9.33203125" style="7" customWidth="1"/>
    <col min="13" max="13" width="24.1640625" style="5" bestFit="1" customWidth="1"/>
    <col min="14" max="16384" width="9.1640625" style="3"/>
  </cols>
  <sheetData>
    <row r="1" spans="1:13" s="2" customFormat="1" ht="29" customHeight="1">
      <c r="A1" s="50" t="s">
        <v>107</v>
      </c>
      <c r="B1" s="51"/>
      <c r="C1" s="52"/>
      <c r="D1" s="52"/>
      <c r="E1" s="52"/>
      <c r="F1" s="52"/>
      <c r="G1" s="52"/>
      <c r="H1" s="52"/>
      <c r="I1" s="52"/>
      <c r="J1" s="52"/>
      <c r="K1" s="52"/>
      <c r="L1" s="52"/>
      <c r="M1" s="53"/>
    </row>
    <row r="2" spans="1:13" s="2" customFormat="1" ht="62" customHeight="1" thickBot="1">
      <c r="A2" s="54"/>
      <c r="B2" s="55"/>
      <c r="C2" s="56"/>
      <c r="D2" s="56"/>
      <c r="E2" s="56"/>
      <c r="F2" s="56"/>
      <c r="G2" s="56"/>
      <c r="H2" s="56"/>
      <c r="I2" s="56"/>
      <c r="J2" s="56"/>
      <c r="K2" s="56"/>
      <c r="L2" s="56"/>
      <c r="M2" s="57"/>
    </row>
    <row r="3" spans="1:13" s="1" customFormat="1" ht="12.75" customHeight="1">
      <c r="A3" s="58" t="s">
        <v>127</v>
      </c>
      <c r="B3" s="40" t="s">
        <v>0</v>
      </c>
      <c r="C3" s="60" t="s">
        <v>128</v>
      </c>
      <c r="D3" s="60" t="s">
        <v>6</v>
      </c>
      <c r="E3" s="44" t="s">
        <v>129</v>
      </c>
      <c r="F3" s="62" t="s">
        <v>5</v>
      </c>
      <c r="G3" s="62" t="s">
        <v>124</v>
      </c>
      <c r="H3" s="62"/>
      <c r="I3" s="62"/>
      <c r="J3" s="62"/>
      <c r="K3" s="42" t="s">
        <v>43</v>
      </c>
      <c r="L3" s="44" t="s">
        <v>3</v>
      </c>
      <c r="M3" s="46" t="s">
        <v>2</v>
      </c>
    </row>
    <row r="4" spans="1:13" s="1" customFormat="1" ht="21" customHeight="1" thickBot="1">
      <c r="A4" s="59"/>
      <c r="B4" s="41"/>
      <c r="C4" s="61"/>
      <c r="D4" s="61"/>
      <c r="E4" s="45"/>
      <c r="F4" s="61"/>
      <c r="G4" s="4">
        <v>1</v>
      </c>
      <c r="H4" s="4">
        <v>2</v>
      </c>
      <c r="I4" s="4">
        <v>3</v>
      </c>
      <c r="J4" s="4" t="s">
        <v>4</v>
      </c>
      <c r="K4" s="43"/>
      <c r="L4" s="45"/>
      <c r="M4" s="47"/>
    </row>
    <row r="5" spans="1:13" ht="16">
      <c r="A5" s="48" t="s">
        <v>22</v>
      </c>
      <c r="B5" s="48"/>
      <c r="C5" s="49"/>
      <c r="D5" s="49"/>
      <c r="E5" s="49"/>
      <c r="F5" s="49"/>
      <c r="G5" s="49"/>
      <c r="H5" s="49"/>
      <c r="I5" s="49"/>
      <c r="J5" s="49"/>
    </row>
    <row r="6" spans="1:13">
      <c r="A6" s="24" t="s">
        <v>32</v>
      </c>
      <c r="B6" s="9" t="s">
        <v>73</v>
      </c>
      <c r="C6" s="9" t="s">
        <v>119</v>
      </c>
      <c r="D6" s="9" t="s">
        <v>66</v>
      </c>
      <c r="E6" s="10" t="s">
        <v>131</v>
      </c>
      <c r="F6" s="9" t="s">
        <v>67</v>
      </c>
      <c r="G6" s="22" t="s">
        <v>68</v>
      </c>
      <c r="H6" s="22" t="s">
        <v>69</v>
      </c>
      <c r="I6" s="23" t="s">
        <v>65</v>
      </c>
      <c r="J6" s="24"/>
      <c r="K6" s="34" t="str">
        <f>"22,5"</f>
        <v>22,5</v>
      </c>
      <c r="L6" s="11" t="str">
        <f>"19,5186"</f>
        <v>19,5186</v>
      </c>
      <c r="M6" s="9" t="s">
        <v>102</v>
      </c>
    </row>
    <row r="8" spans="1:13" ht="16">
      <c r="A8" s="38" t="s">
        <v>22</v>
      </c>
      <c r="B8" s="38"/>
      <c r="C8" s="39"/>
      <c r="D8" s="39"/>
      <c r="E8" s="39"/>
      <c r="F8" s="39"/>
      <c r="G8" s="39"/>
      <c r="H8" s="39"/>
      <c r="I8" s="39"/>
      <c r="J8" s="39"/>
    </row>
    <row r="9" spans="1:13">
      <c r="A9" s="24" t="s">
        <v>32</v>
      </c>
      <c r="B9" s="9" t="s">
        <v>44</v>
      </c>
      <c r="C9" s="9" t="s">
        <v>120</v>
      </c>
      <c r="D9" s="9" t="s">
        <v>38</v>
      </c>
      <c r="E9" s="10" t="s">
        <v>131</v>
      </c>
      <c r="F9" s="9" t="s">
        <v>42</v>
      </c>
      <c r="G9" s="22" t="s">
        <v>23</v>
      </c>
      <c r="H9" s="22" t="s">
        <v>50</v>
      </c>
      <c r="I9" s="22" t="s">
        <v>70</v>
      </c>
      <c r="J9" s="24"/>
      <c r="K9" s="34" t="str">
        <f>"73,0"</f>
        <v>73,0</v>
      </c>
      <c r="L9" s="11" t="str">
        <f>"52,2629"</f>
        <v>52,2629</v>
      </c>
      <c r="M9" s="9"/>
    </row>
    <row r="11" spans="1:13" ht="16">
      <c r="A11" s="38" t="s">
        <v>28</v>
      </c>
      <c r="B11" s="38"/>
      <c r="C11" s="39"/>
      <c r="D11" s="39"/>
      <c r="E11" s="39"/>
      <c r="F11" s="39"/>
      <c r="G11" s="39"/>
      <c r="H11" s="39"/>
      <c r="I11" s="39"/>
      <c r="J11" s="39"/>
    </row>
    <row r="12" spans="1:13">
      <c r="A12" s="27" t="s">
        <v>34</v>
      </c>
      <c r="B12" s="12" t="s">
        <v>45</v>
      </c>
      <c r="C12" s="12" t="s">
        <v>110</v>
      </c>
      <c r="D12" s="12" t="s">
        <v>39</v>
      </c>
      <c r="E12" s="13" t="s">
        <v>134</v>
      </c>
      <c r="F12" s="12" t="s">
        <v>27</v>
      </c>
      <c r="G12" s="26" t="s">
        <v>12</v>
      </c>
      <c r="H12" s="27"/>
      <c r="I12" s="27"/>
      <c r="J12" s="27"/>
      <c r="K12" s="35">
        <v>0</v>
      </c>
      <c r="L12" s="14" t="str">
        <f>"0,0000"</f>
        <v>0,0000</v>
      </c>
      <c r="M12" s="12"/>
    </row>
    <row r="13" spans="1:13">
      <c r="A13" s="30" t="s">
        <v>32</v>
      </c>
      <c r="B13" s="15" t="s">
        <v>74</v>
      </c>
      <c r="C13" s="15" t="s">
        <v>108</v>
      </c>
      <c r="D13" s="15" t="s">
        <v>71</v>
      </c>
      <c r="E13" s="16" t="s">
        <v>132</v>
      </c>
      <c r="F13" s="15" t="s">
        <v>27</v>
      </c>
      <c r="G13" s="29" t="s">
        <v>20</v>
      </c>
      <c r="H13" s="28" t="s">
        <v>20</v>
      </c>
      <c r="I13" s="28" t="s">
        <v>13</v>
      </c>
      <c r="J13" s="30"/>
      <c r="K13" s="36" t="str">
        <f>"60,0"</f>
        <v>60,0</v>
      </c>
      <c r="L13" s="17" t="str">
        <f>"37,5570"</f>
        <v>37,5570</v>
      </c>
      <c r="M13" s="15" t="s">
        <v>57</v>
      </c>
    </row>
    <row r="14" spans="1:13">
      <c r="A14" s="33" t="s">
        <v>32</v>
      </c>
      <c r="B14" s="18" t="s">
        <v>46</v>
      </c>
      <c r="C14" s="18" t="s">
        <v>40</v>
      </c>
      <c r="D14" s="18" t="s">
        <v>41</v>
      </c>
      <c r="E14" s="19" t="s">
        <v>130</v>
      </c>
      <c r="F14" s="18" t="s">
        <v>42</v>
      </c>
      <c r="G14" s="31" t="s">
        <v>24</v>
      </c>
      <c r="H14" s="31" t="s">
        <v>23</v>
      </c>
      <c r="I14" s="32" t="s">
        <v>50</v>
      </c>
      <c r="J14" s="33"/>
      <c r="K14" s="37" t="str">
        <f>"70,0"</f>
        <v>70,0</v>
      </c>
      <c r="L14" s="20" t="str">
        <f>"44,6915"</f>
        <v>44,6915</v>
      </c>
      <c r="M14" s="18"/>
    </row>
    <row r="16" spans="1:13" ht="16">
      <c r="A16" s="38" t="s">
        <v>29</v>
      </c>
      <c r="B16" s="38"/>
      <c r="C16" s="39"/>
      <c r="D16" s="39"/>
      <c r="E16" s="39"/>
      <c r="F16" s="39"/>
      <c r="G16" s="39"/>
      <c r="H16" s="39"/>
      <c r="I16" s="39"/>
      <c r="J16" s="39"/>
    </row>
    <row r="17" spans="1:13">
      <c r="A17" s="24" t="s">
        <v>32</v>
      </c>
      <c r="B17" s="9" t="s">
        <v>75</v>
      </c>
      <c r="C17" s="9" t="s">
        <v>121</v>
      </c>
      <c r="D17" s="9" t="s">
        <v>72</v>
      </c>
      <c r="E17" s="10" t="s">
        <v>134</v>
      </c>
      <c r="F17" s="9" t="s">
        <v>27</v>
      </c>
      <c r="G17" s="22" t="s">
        <v>20</v>
      </c>
      <c r="H17" s="22" t="s">
        <v>16</v>
      </c>
      <c r="I17" s="22" t="s">
        <v>17</v>
      </c>
      <c r="J17" s="24"/>
      <c r="K17" s="34" t="str">
        <f>"55,0"</f>
        <v>55,0</v>
      </c>
      <c r="L17" s="11" t="str">
        <f>"32,7525"</f>
        <v>32,7525</v>
      </c>
      <c r="M17" s="9" t="s">
        <v>126</v>
      </c>
    </row>
  </sheetData>
  <mergeCells count="15"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1:J11"/>
    <mergeCell ref="A16:J16"/>
    <mergeCell ref="B3:B4"/>
    <mergeCell ref="K3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IPO Тяга в экипировке</vt:lpstr>
      <vt:lpstr>СПР Пауэрспорт ДК</vt:lpstr>
      <vt:lpstr>СПР Пауэрспорт</vt:lpstr>
      <vt:lpstr>СПР Подъем на бицепс ДК</vt:lpstr>
      <vt:lpstr>СПР Подъем на бицепс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2023-06-09T17:23:53Z</dcterms:modified>
</cp:coreProperties>
</file>