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ekaterinaseveleva/Documents/СПР/Протоколы/2023/Май/"/>
    </mc:Choice>
  </mc:AlternateContent>
  <xr:revisionPtr revIDLastSave="0" documentId="13_ncr:1_{8B3FAD9A-3D20-E546-8039-9AA9F68D5CFF}" xr6:coauthVersionLast="45" xr6:coauthVersionMax="45" xr10:uidLastSave="{00000000-0000-0000-0000-000000000000}"/>
  <bookViews>
    <workbookView xWindow="480" yWindow="460" windowWidth="28120" windowHeight="15920" activeTab="3" xr2:uid="{00000000-000D-0000-FFFF-FFFF00000000}"/>
  </bookViews>
  <sheets>
    <sheet name="WRPF ПЛ без экипировки" sheetId="5" r:id="rId1"/>
    <sheet name="WRPF Жим лежа без экип" sheetId="6" r:id="rId2"/>
    <sheet name="WRPF Тяга без экипировки" sheetId="7" r:id="rId3"/>
    <sheet name="WRPF Подъем на бицепс" sheetId="10" r:id="rId4"/>
  </sheets>
  <definedNames>
    <definedName name="_FilterDatabase" localSheetId="0" hidden="1">'WRPF ПЛ без экипировки'!$A$1:$T$3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1" i="10" l="1"/>
  <c r="L21" i="10"/>
  <c r="M20" i="10"/>
  <c r="L20" i="10"/>
  <c r="M17" i="10"/>
  <c r="L17" i="10"/>
  <c r="M16" i="10"/>
  <c r="L16" i="10"/>
  <c r="M15" i="10"/>
  <c r="L15" i="10"/>
  <c r="M12" i="10"/>
  <c r="L12" i="10"/>
  <c r="M11" i="10"/>
  <c r="L11" i="10"/>
  <c r="M8" i="10"/>
  <c r="L8" i="10"/>
  <c r="M7" i="10"/>
  <c r="L7" i="10"/>
  <c r="M6" i="10"/>
  <c r="L6" i="10"/>
  <c r="M27" i="7" l="1"/>
  <c r="L27" i="7"/>
  <c r="M26" i="7"/>
  <c r="L26" i="7"/>
  <c r="M25" i="7"/>
  <c r="L25" i="7"/>
  <c r="M22" i="7"/>
  <c r="L22" i="7"/>
  <c r="M19" i="7"/>
  <c r="L19" i="7"/>
  <c r="M18" i="7"/>
  <c r="L18" i="7"/>
  <c r="M17" i="7"/>
  <c r="L17" i="7"/>
  <c r="M14" i="7"/>
  <c r="L14" i="7"/>
  <c r="M13" i="7"/>
  <c r="L13" i="7"/>
  <c r="M12" i="7"/>
  <c r="L12" i="7"/>
  <c r="M9" i="7"/>
  <c r="L9" i="7"/>
  <c r="M6" i="7"/>
  <c r="L6" i="7"/>
  <c r="M32" i="6"/>
  <c r="L32" i="6"/>
  <c r="M29" i="6"/>
  <c r="L29" i="6"/>
  <c r="M26" i="6"/>
  <c r="L26" i="6"/>
  <c r="M25" i="6"/>
  <c r="L25" i="6"/>
  <c r="M24" i="6"/>
  <c r="L24" i="6"/>
  <c r="M21" i="6"/>
  <c r="L21" i="6"/>
  <c r="M20" i="6"/>
  <c r="M19" i="6"/>
  <c r="L19" i="6"/>
  <c r="M16" i="6"/>
  <c r="L16" i="6"/>
  <c r="M13" i="6"/>
  <c r="L13" i="6"/>
  <c r="M12" i="6"/>
  <c r="L12" i="6"/>
  <c r="M9" i="6"/>
  <c r="L9" i="6"/>
  <c r="M6" i="6"/>
  <c r="L6" i="6"/>
  <c r="U16" i="5"/>
  <c r="T16" i="5"/>
  <c r="U13" i="5"/>
  <c r="T13" i="5"/>
  <c r="U10" i="5"/>
  <c r="T10" i="5"/>
  <c r="U7" i="5"/>
  <c r="U6" i="5"/>
  <c r="T6" i="5"/>
</calcChain>
</file>

<file path=xl/sharedStrings.xml><?xml version="1.0" encoding="utf-8"?>
<sst xmlns="http://schemas.openxmlformats.org/spreadsheetml/2006/main" count="616" uniqueCount="236">
  <si>
    <t>ФИО</t>
  </si>
  <si>
    <t>Сумма</t>
  </si>
  <si>
    <t>Тренер</t>
  </si>
  <si>
    <t>Очки</t>
  </si>
  <si>
    <t>Рек</t>
  </si>
  <si>
    <t>Город/Область</t>
  </si>
  <si>
    <t>Собственный 
вес</t>
  </si>
  <si>
    <t>Приседание</t>
  </si>
  <si>
    <t>Жим лёжа</t>
  </si>
  <si>
    <t>Становая тяга</t>
  </si>
  <si>
    <t>ВЕСОВАЯ КАТЕГОРИЯ   75</t>
  </si>
  <si>
    <t xml:space="preserve">Карпов Дмитрий </t>
  </si>
  <si>
    <t>Открытая (18.11.2004)/18</t>
  </si>
  <si>
    <t>74,20</t>
  </si>
  <si>
    <t xml:space="preserve">Барнаул/Алтайский край </t>
  </si>
  <si>
    <t>110,0</t>
  </si>
  <si>
    <t>120,0</t>
  </si>
  <si>
    <t>125,0</t>
  </si>
  <si>
    <t>75,0</t>
  </si>
  <si>
    <t>80,0</t>
  </si>
  <si>
    <t>85,0</t>
  </si>
  <si>
    <t>130,0</t>
  </si>
  <si>
    <t>137,5</t>
  </si>
  <si>
    <t>150,0</t>
  </si>
  <si>
    <t>Открытая (07.06.2003)/19</t>
  </si>
  <si>
    <t>74,60</t>
  </si>
  <si>
    <t xml:space="preserve">POWER GYM </t>
  </si>
  <si>
    <t xml:space="preserve">Новоалтайск/Алтайский край </t>
  </si>
  <si>
    <t>190,0</t>
  </si>
  <si>
    <t>210,0</t>
  </si>
  <si>
    <t>ВЕСОВАЯ КАТЕГОРИЯ   82.5</t>
  </si>
  <si>
    <t xml:space="preserve">Шавырин Максим </t>
  </si>
  <si>
    <t>Открытая (07.08.2005)/17</t>
  </si>
  <si>
    <t>81,60</t>
  </si>
  <si>
    <t xml:space="preserve">Заринск/Алтайский край </t>
  </si>
  <si>
    <t>115,0</t>
  </si>
  <si>
    <t>122,5</t>
  </si>
  <si>
    <t>87,5</t>
  </si>
  <si>
    <t>90,0</t>
  </si>
  <si>
    <t>135,0</t>
  </si>
  <si>
    <t>140,0</t>
  </si>
  <si>
    <t>147,5</t>
  </si>
  <si>
    <t>ВЕСОВАЯ КАТЕГОРИЯ   90</t>
  </si>
  <si>
    <t xml:space="preserve">Лычагин Алексей </t>
  </si>
  <si>
    <t>Открытая (04.08.1983)/39</t>
  </si>
  <si>
    <t>84,50</t>
  </si>
  <si>
    <t>200,0</t>
  </si>
  <si>
    <t>170,0</t>
  </si>
  <si>
    <t>175,0</t>
  </si>
  <si>
    <t>280,0</t>
  </si>
  <si>
    <t>290,0</t>
  </si>
  <si>
    <t>ВЕСОВАЯ КАТЕГОРИЯ   100</t>
  </si>
  <si>
    <t xml:space="preserve">Овсиенко Дмитрий </t>
  </si>
  <si>
    <t>Открытая (07.06.1989)/33</t>
  </si>
  <si>
    <t>94,50</t>
  </si>
  <si>
    <t>180,0</t>
  </si>
  <si>
    <t>220,0</t>
  </si>
  <si>
    <t>225,0</t>
  </si>
  <si>
    <t xml:space="preserve">Абсолютный зачёт </t>
  </si>
  <si>
    <t xml:space="preserve">Мужчины </t>
  </si>
  <si>
    <t xml:space="preserve">Открытая </t>
  </si>
  <si>
    <t xml:space="preserve">ФИО </t>
  </si>
  <si>
    <t xml:space="preserve">Возрастная группа </t>
  </si>
  <si>
    <t xml:space="preserve">Сумма </t>
  </si>
  <si>
    <t xml:space="preserve">Wilks </t>
  </si>
  <si>
    <t>90</t>
  </si>
  <si>
    <t>100</t>
  </si>
  <si>
    <t>75</t>
  </si>
  <si>
    <t>1</t>
  </si>
  <si>
    <t>Карпов Дмитрий</t>
  </si>
  <si>
    <t>-</t>
  </si>
  <si>
    <t>Санаров Дмитрий</t>
  </si>
  <si>
    <t>Шавырин Максим</t>
  </si>
  <si>
    <t>Лычагин Алексей</t>
  </si>
  <si>
    <t>Овсиенко Дмитрий</t>
  </si>
  <si>
    <t>ВЕСОВАЯ КАТЕГОРИЯ   52</t>
  </si>
  <si>
    <t>Открытая (18.04.1994)/29</t>
  </si>
  <si>
    <t>52,00</t>
  </si>
  <si>
    <t>67,5</t>
  </si>
  <si>
    <t>70,0</t>
  </si>
  <si>
    <t>ВЕСОВАЯ КАТЕГОРИЯ   67.5</t>
  </si>
  <si>
    <t>Открытая (12.12.1984)/38</t>
  </si>
  <si>
    <t>63,10</t>
  </si>
  <si>
    <t xml:space="preserve">Новосибирск/Новосибирская область </t>
  </si>
  <si>
    <t>100,0</t>
  </si>
  <si>
    <t xml:space="preserve">Ефимов Ярослав </t>
  </si>
  <si>
    <t>49,10</t>
  </si>
  <si>
    <t>50,0</t>
  </si>
  <si>
    <t>55,0</t>
  </si>
  <si>
    <t>60,0</t>
  </si>
  <si>
    <t>40,60</t>
  </si>
  <si>
    <t>30,0</t>
  </si>
  <si>
    <t>35,0</t>
  </si>
  <si>
    <t>Открытая (14.03.1992)/31</t>
  </si>
  <si>
    <t>69,60</t>
  </si>
  <si>
    <t xml:space="preserve">Шевченко Дмитрий </t>
  </si>
  <si>
    <t>80,30</t>
  </si>
  <si>
    <t>79,90</t>
  </si>
  <si>
    <t>Открытая (01.07.1995)/27</t>
  </si>
  <si>
    <t>76,60</t>
  </si>
  <si>
    <t>95,0</t>
  </si>
  <si>
    <t>88,40</t>
  </si>
  <si>
    <t>65,0</t>
  </si>
  <si>
    <t xml:space="preserve">Быховец Артём </t>
  </si>
  <si>
    <t>Открытая (29.09.1992)/30</t>
  </si>
  <si>
    <t>88,80</t>
  </si>
  <si>
    <t xml:space="preserve">Романов Денис </t>
  </si>
  <si>
    <t>Открытая (24.04.1994)/29</t>
  </si>
  <si>
    <t>100,00</t>
  </si>
  <si>
    <t>ВЕСОВАЯ КАТЕГОРИЯ   110</t>
  </si>
  <si>
    <t xml:space="preserve">Думасов Максим </t>
  </si>
  <si>
    <t>109,10</t>
  </si>
  <si>
    <t xml:space="preserve">Результат </t>
  </si>
  <si>
    <t>52</t>
  </si>
  <si>
    <t xml:space="preserve">Юноши </t>
  </si>
  <si>
    <t>110</t>
  </si>
  <si>
    <t>82.5</t>
  </si>
  <si>
    <t>Результат</t>
  </si>
  <si>
    <t>Котенева Екатерина</t>
  </si>
  <si>
    <t>Вишняк Анна</t>
  </si>
  <si>
    <t>Ефимов Ярослав</t>
  </si>
  <si>
    <t>2</t>
  </si>
  <si>
    <t>Кутузов Владислав</t>
  </si>
  <si>
    <t>Фаградян Адам</t>
  </si>
  <si>
    <t>Шевченко Дмитрий</t>
  </si>
  <si>
    <t>Буйнов Кирилл</t>
  </si>
  <si>
    <t>Гусаров Евгений</t>
  </si>
  <si>
    <t>Массольд Денис</t>
  </si>
  <si>
    <t>Быховец Артём</t>
  </si>
  <si>
    <t>Романов Денис</t>
  </si>
  <si>
    <t>Думасов Максим</t>
  </si>
  <si>
    <t>Открытая (02.11.1987)/35</t>
  </si>
  <si>
    <t>ВЕСОВАЯ КАТЕГОРИЯ   60</t>
  </si>
  <si>
    <t xml:space="preserve">Юрьев Анатолий </t>
  </si>
  <si>
    <t>58,10</t>
  </si>
  <si>
    <t>142,5</t>
  </si>
  <si>
    <t xml:space="preserve">Тюшенков Андрей </t>
  </si>
  <si>
    <t>72,50</t>
  </si>
  <si>
    <t>160,0</t>
  </si>
  <si>
    <t xml:space="preserve">Трещенков Вадим </t>
  </si>
  <si>
    <t>71,10</t>
  </si>
  <si>
    <t>165,0</t>
  </si>
  <si>
    <t>70,40</t>
  </si>
  <si>
    <t>105,0</t>
  </si>
  <si>
    <t>75,30</t>
  </si>
  <si>
    <t>145,0</t>
  </si>
  <si>
    <t xml:space="preserve">Овчинников Дмитрий </t>
  </si>
  <si>
    <t>Открытая (20.03.1992)/31</t>
  </si>
  <si>
    <t>97,10</t>
  </si>
  <si>
    <t>97,40</t>
  </si>
  <si>
    <t>185,0</t>
  </si>
  <si>
    <t>98,30</t>
  </si>
  <si>
    <t>60</t>
  </si>
  <si>
    <t>Кузнецова Нина</t>
  </si>
  <si>
    <t>Юрьев Анатолий</t>
  </si>
  <si>
    <t>Тюшенков Андрей</t>
  </si>
  <si>
    <t>Трещенков Вадим</t>
  </si>
  <si>
    <t>Айтмухаметов Жамбул</t>
  </si>
  <si>
    <t>Легезин Никита</t>
  </si>
  <si>
    <t>Пашков Анатолий</t>
  </si>
  <si>
    <t>Овчинников Дмитрий</t>
  </si>
  <si>
    <t>Легезин Дмитрий</t>
  </si>
  <si>
    <t>Исмагилов Виктор</t>
  </si>
  <si>
    <t>Ганш Евгений</t>
  </si>
  <si>
    <t>Полосин Сергей</t>
  </si>
  <si>
    <t>Юноши (25.03.2009)/14</t>
  </si>
  <si>
    <t>Юноши (05.04.2008)/15</t>
  </si>
  <si>
    <t>Юноши (23.12.2004)/18</t>
  </si>
  <si>
    <t>Юноши (08.10.2005)/17</t>
  </si>
  <si>
    <t>Юноши (01.09.2005)/17</t>
  </si>
  <si>
    <t>Ефимов Андрей</t>
  </si>
  <si>
    <t xml:space="preserve">Ефимов Андрей </t>
  </si>
  <si>
    <t>Юноши (01.07.2008)/14</t>
  </si>
  <si>
    <t>Юноши (28.04.2005)/18</t>
  </si>
  <si>
    <t>Юноши (17.07.2007)/15</t>
  </si>
  <si>
    <t>Мастера (01.09.1947)/75</t>
  </si>
  <si>
    <t>Юноши (17.10.2011)/11</t>
  </si>
  <si>
    <t>Мастера(16.05.1950)/72</t>
  </si>
  <si>
    <t>Мастера (23.07.1980)/42</t>
  </si>
  <si>
    <t>Мастера (30.01.1948)/75</t>
  </si>
  <si>
    <t>Юноши</t>
  </si>
  <si>
    <t>РЕЛЬЕФ-НОВОАЛТАЙСК</t>
  </si>
  <si>
    <t>СТАЛЬНОЙ МЕДВЕДЬ</t>
  </si>
  <si>
    <t>Котенева Виктория</t>
  </si>
  <si>
    <t>Юноши (16.01.2007)/16</t>
  </si>
  <si>
    <t xml:space="preserve">АЛТГПУ </t>
  </si>
  <si>
    <t>Личный зачет</t>
  </si>
  <si>
    <t>Открытая (28.04.2005)/18</t>
  </si>
  <si>
    <t>45,0</t>
  </si>
  <si>
    <t>57,5</t>
  </si>
  <si>
    <t>Открытая (17.07.2007)/15</t>
  </si>
  <si>
    <t>40,0</t>
  </si>
  <si>
    <t xml:space="preserve">Котенева Виктория </t>
  </si>
  <si>
    <t>Латкин Роман</t>
  </si>
  <si>
    <t>Открытая (09.12.1993)/29</t>
  </si>
  <si>
    <t>76,40</t>
  </si>
  <si>
    <t>62,5</t>
  </si>
  <si>
    <t>Открытая (23.12.2004)/18</t>
  </si>
  <si>
    <t>Унгефуг Иван</t>
  </si>
  <si>
    <t>Открытая (17.04.1994)/29</t>
  </si>
  <si>
    <t>87,80</t>
  </si>
  <si>
    <t>ОЛИМП</t>
  </si>
  <si>
    <t>Пономарев Сергей</t>
  </si>
  <si>
    <t>Парамонов Александр</t>
  </si>
  <si>
    <t>Открытая (06.05.1985)/38</t>
  </si>
  <si>
    <t>87,60</t>
  </si>
  <si>
    <t>47,5</t>
  </si>
  <si>
    <t>52,5</t>
  </si>
  <si>
    <t>3</t>
  </si>
  <si>
    <t>Открытая (27.09.1983)/39</t>
  </si>
  <si>
    <t>89,90</t>
  </si>
  <si>
    <t>Чумаков Анатолий</t>
  </si>
  <si>
    <t>Открытая (30.03.1988)/35</t>
  </si>
  <si>
    <t>98,20</t>
  </si>
  <si>
    <t>72,5</t>
  </si>
  <si>
    <t>Хартов Николай</t>
  </si>
  <si>
    <t>Открытая (22.06.1998)/24</t>
  </si>
  <si>
    <t>96,70</t>
  </si>
  <si>
    <t xml:space="preserve">Пономарев Сергей. </t>
  </si>
  <si>
    <t xml:space="preserve">Gloss </t>
  </si>
  <si>
    <t xml:space="preserve">Чумаков Анатолий </t>
  </si>
  <si>
    <t xml:space="preserve">Хартов Николай </t>
  </si>
  <si>
    <t xml:space="preserve">Латкин Роман </t>
  </si>
  <si>
    <t>Тактаев Александр</t>
  </si>
  <si>
    <t>Весовая категория</t>
  </si>
  <si>
    <t>Открытый турнир «Сила Алтая III» и Кубок Алтайского края
WRPF Пауэрлифтинг без экипировки
Новоалтайск/Алтайский край, 14 мая 2023 года</t>
  </si>
  <si>
    <t>Открытый турнир «Сила Алтая III» и Кубок Алтайского края
WRPF Жим лежа без экипировки
Новоалтайск/Алтайский край, 14 мая 2023 года</t>
  </si>
  <si>
    <t>Открытый турнир «Сила Алтая III» и Кубок Алтайского края
WRPF Становая тяга без экипировки
Новоалтайск/Алтайский край, 14 мая 2023 года</t>
  </si>
  <si>
    <t>Открытый турнир «Сила Алтая III» и Кубок Алтайского края
WRPF Строгий подъем штанги на бицепс
Новоалтайск/Алтайский край, 14 мая 2023 года</t>
  </si>
  <si>
    <t>Жим</t>
  </si>
  <si>
    <t>№</t>
  </si>
  <si>
    <t xml:space="preserve">
Дата рождения/Возраст</t>
  </si>
  <si>
    <t>Возрастная группа</t>
  </si>
  <si>
    <t>O</t>
  </si>
  <si>
    <t>T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</si>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</sst>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8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i/>
      <sz val="12"/>
      <name val="Arial Cyr"/>
      <charset val="204"/>
    </font>
    <font>
      <sz val="14"/>
      <name val="Arial Cyr"/>
      <charset val="204"/>
    </font>
    <font>
      <i/>
      <sz val="11"/>
      <name val="Arial Cyr"/>
      <charset val="204"/>
    </font>
    <font>
      <b/>
      <strike/>
      <sz val="10"/>
      <color theme="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D7E4B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 indent="1"/>
    </xf>
    <xf numFmtId="49" fontId="6" fillId="0" borderId="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0" fillId="0" borderId="17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>
    <pageSetUpPr fitToPage="1"/>
  </sheetPr>
  <dimension ref="A1:V29"/>
  <sheetViews>
    <sheetView zoomScaleNormal="100" workbookViewId="0">
      <selection activeCell="E17" sqref="E17"/>
    </sheetView>
  </sheetViews>
  <sheetFormatPr baseColWidth="10" defaultColWidth="9.1640625" defaultRowHeight="13"/>
  <cols>
    <col min="1" max="1" width="7.33203125" style="5" bestFit="1" customWidth="1"/>
    <col min="2" max="2" width="23" style="5" customWidth="1"/>
    <col min="3" max="3" width="25.33203125" style="5" bestFit="1" customWidth="1"/>
    <col min="4" max="4" width="20.83203125" style="5" bestFit="1" customWidth="1"/>
    <col min="5" max="5" width="13.6640625" style="16" customWidth="1"/>
    <col min="6" max="6" width="21.83203125" style="5" customWidth="1"/>
    <col min="7" max="7" width="28.5" style="5" customWidth="1"/>
    <col min="8" max="10" width="5.6640625" style="24" bestFit="1" customWidth="1"/>
    <col min="11" max="11" width="4.5" style="24" customWidth="1"/>
    <col min="12" max="13" width="5.5" style="24" customWidth="1"/>
    <col min="14" max="15" width="4.5" style="24" customWidth="1"/>
    <col min="16" max="18" width="5.5" style="24" customWidth="1"/>
    <col min="19" max="19" width="4.5" style="24" customWidth="1"/>
    <col min="20" max="20" width="7.6640625" style="25" bestFit="1" customWidth="1"/>
    <col min="21" max="21" width="8.5" style="6" bestFit="1" customWidth="1"/>
    <col min="22" max="22" width="19.1640625" style="5" customWidth="1"/>
    <col min="23" max="16384" width="9.1640625" style="3"/>
  </cols>
  <sheetData>
    <row r="1" spans="1:22" s="2" customFormat="1" ht="29" customHeight="1">
      <c r="A1" s="51" t="s">
        <v>225</v>
      </c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 s="2" customFormat="1" ht="62" customHeight="1" thickBot="1">
      <c r="A2" s="55"/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</row>
    <row r="3" spans="1:22" s="1" customFormat="1" ht="12.75" customHeight="1">
      <c r="A3" s="60" t="s">
        <v>230</v>
      </c>
      <c r="B3" s="70" t="s">
        <v>0</v>
      </c>
      <c r="C3" s="62" t="s">
        <v>231</v>
      </c>
      <c r="D3" s="62" t="s">
        <v>6</v>
      </c>
      <c r="E3" s="49" t="s">
        <v>232</v>
      </c>
      <c r="F3" s="59"/>
      <c r="G3" s="59" t="s">
        <v>5</v>
      </c>
      <c r="H3" s="59" t="s">
        <v>7</v>
      </c>
      <c r="I3" s="59"/>
      <c r="J3" s="59"/>
      <c r="K3" s="59"/>
      <c r="L3" s="59" t="s">
        <v>8</v>
      </c>
      <c r="M3" s="59"/>
      <c r="N3" s="59"/>
      <c r="O3" s="59"/>
      <c r="P3" s="59" t="s">
        <v>9</v>
      </c>
      <c r="Q3" s="59"/>
      <c r="R3" s="59"/>
      <c r="S3" s="59"/>
      <c r="T3" s="47" t="s">
        <v>1</v>
      </c>
      <c r="U3" s="49" t="s">
        <v>3</v>
      </c>
      <c r="V3" s="64" t="s">
        <v>2</v>
      </c>
    </row>
    <row r="4" spans="1:22" s="1" customFormat="1" ht="21" customHeight="1" thickBot="1">
      <c r="A4" s="61"/>
      <c r="B4" s="71"/>
      <c r="C4" s="63"/>
      <c r="D4" s="63"/>
      <c r="E4" s="50"/>
      <c r="F4" s="63"/>
      <c r="G4" s="63"/>
      <c r="H4" s="4">
        <v>1</v>
      </c>
      <c r="I4" s="4">
        <v>2</v>
      </c>
      <c r="J4" s="4">
        <v>3</v>
      </c>
      <c r="K4" s="4" t="s">
        <v>4</v>
      </c>
      <c r="L4" s="4">
        <v>1</v>
      </c>
      <c r="M4" s="4">
        <v>2</v>
      </c>
      <c r="N4" s="4">
        <v>3</v>
      </c>
      <c r="O4" s="4" t="s">
        <v>4</v>
      </c>
      <c r="P4" s="4">
        <v>1</v>
      </c>
      <c r="Q4" s="4">
        <v>2</v>
      </c>
      <c r="R4" s="4">
        <v>3</v>
      </c>
      <c r="S4" s="4" t="s">
        <v>4</v>
      </c>
      <c r="T4" s="48"/>
      <c r="U4" s="50"/>
      <c r="V4" s="65"/>
    </row>
    <row r="5" spans="1:22" ht="16">
      <c r="A5" s="66" t="s">
        <v>10</v>
      </c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22">
      <c r="A6" s="27" t="s">
        <v>68</v>
      </c>
      <c r="B6" s="7" t="s">
        <v>69</v>
      </c>
      <c r="C6" s="7" t="s">
        <v>12</v>
      </c>
      <c r="D6" s="7" t="s">
        <v>13</v>
      </c>
      <c r="E6" s="8" t="s">
        <v>233</v>
      </c>
      <c r="F6" s="7" t="s">
        <v>185</v>
      </c>
      <c r="G6" s="7" t="s">
        <v>14</v>
      </c>
      <c r="H6" s="26" t="s">
        <v>15</v>
      </c>
      <c r="I6" s="26" t="s">
        <v>16</v>
      </c>
      <c r="J6" s="26" t="s">
        <v>17</v>
      </c>
      <c r="K6" s="27"/>
      <c r="L6" s="26" t="s">
        <v>18</v>
      </c>
      <c r="M6" s="26" t="s">
        <v>19</v>
      </c>
      <c r="N6" s="28" t="s">
        <v>20</v>
      </c>
      <c r="O6" s="27"/>
      <c r="P6" s="26" t="s">
        <v>21</v>
      </c>
      <c r="Q6" s="26" t="s">
        <v>22</v>
      </c>
      <c r="R6" s="26" t="s">
        <v>23</v>
      </c>
      <c r="S6" s="27"/>
      <c r="T6" s="43" t="str">
        <f>"355,0"</f>
        <v>355,0</v>
      </c>
      <c r="U6" s="9" t="str">
        <f>"254,8545"</f>
        <v>254,8545</v>
      </c>
      <c r="V6" s="7" t="s">
        <v>223</v>
      </c>
    </row>
    <row r="7" spans="1:22">
      <c r="A7" s="30" t="s">
        <v>70</v>
      </c>
      <c r="B7" s="10" t="s">
        <v>71</v>
      </c>
      <c r="C7" s="10" t="s">
        <v>24</v>
      </c>
      <c r="D7" s="10" t="s">
        <v>25</v>
      </c>
      <c r="E7" s="11" t="s">
        <v>233</v>
      </c>
      <c r="F7" s="10" t="s">
        <v>26</v>
      </c>
      <c r="G7" s="10" t="s">
        <v>27</v>
      </c>
      <c r="H7" s="29" t="s">
        <v>28</v>
      </c>
      <c r="I7" s="29" t="s">
        <v>29</v>
      </c>
      <c r="J7" s="30"/>
      <c r="K7" s="30"/>
      <c r="L7" s="29"/>
      <c r="M7" s="30"/>
      <c r="N7" s="30"/>
      <c r="O7" s="30"/>
      <c r="P7" s="29"/>
      <c r="Q7" s="30"/>
      <c r="R7" s="30"/>
      <c r="S7" s="30"/>
      <c r="T7" s="44">
        <v>0</v>
      </c>
      <c r="U7" s="12" t="str">
        <f>"0,0000"</f>
        <v>0,0000</v>
      </c>
      <c r="V7" s="10" t="s">
        <v>164</v>
      </c>
    </row>
    <row r="9" spans="1:22" ht="16">
      <c r="A9" s="68" t="s">
        <v>30</v>
      </c>
      <c r="B9" s="68"/>
      <c r="C9" s="68"/>
      <c r="D9" s="68"/>
      <c r="E9" s="69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</row>
    <row r="10" spans="1:22">
      <c r="A10" s="33" t="s">
        <v>68</v>
      </c>
      <c r="B10" s="13" t="s">
        <v>72</v>
      </c>
      <c r="C10" s="13" t="s">
        <v>32</v>
      </c>
      <c r="D10" s="13" t="s">
        <v>33</v>
      </c>
      <c r="E10" s="14" t="s">
        <v>233</v>
      </c>
      <c r="F10" s="13" t="s">
        <v>26</v>
      </c>
      <c r="G10" s="13" t="s">
        <v>34</v>
      </c>
      <c r="H10" s="31" t="s">
        <v>35</v>
      </c>
      <c r="I10" s="32" t="s">
        <v>16</v>
      </c>
      <c r="J10" s="32" t="s">
        <v>36</v>
      </c>
      <c r="K10" s="33"/>
      <c r="L10" s="32" t="s">
        <v>20</v>
      </c>
      <c r="M10" s="32" t="s">
        <v>37</v>
      </c>
      <c r="N10" s="31" t="s">
        <v>38</v>
      </c>
      <c r="O10" s="33"/>
      <c r="P10" s="32" t="s">
        <v>39</v>
      </c>
      <c r="Q10" s="32" t="s">
        <v>40</v>
      </c>
      <c r="R10" s="32" t="s">
        <v>41</v>
      </c>
      <c r="S10" s="33"/>
      <c r="T10" s="45" t="str">
        <f>"357,5"</f>
        <v>357,5</v>
      </c>
      <c r="U10" s="15" t="str">
        <f>"241,0980"</f>
        <v>241,0980</v>
      </c>
      <c r="V10" s="13"/>
    </row>
    <row r="12" spans="1:22" ht="16">
      <c r="A12" s="68" t="s">
        <v>42</v>
      </c>
      <c r="B12" s="68"/>
      <c r="C12" s="68"/>
      <c r="D12" s="68"/>
      <c r="E12" s="69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</row>
    <row r="13" spans="1:22">
      <c r="A13" s="33" t="s">
        <v>68</v>
      </c>
      <c r="B13" s="13" t="s">
        <v>73</v>
      </c>
      <c r="C13" s="13" t="s">
        <v>44</v>
      </c>
      <c r="D13" s="13" t="s">
        <v>45</v>
      </c>
      <c r="E13" s="14" t="s">
        <v>233</v>
      </c>
      <c r="F13" s="13" t="s">
        <v>26</v>
      </c>
      <c r="G13" s="13" t="s">
        <v>14</v>
      </c>
      <c r="H13" s="32" t="s">
        <v>28</v>
      </c>
      <c r="I13" s="32" t="s">
        <v>46</v>
      </c>
      <c r="J13" s="32" t="s">
        <v>29</v>
      </c>
      <c r="K13" s="33"/>
      <c r="L13" s="32" t="s">
        <v>47</v>
      </c>
      <c r="M13" s="32" t="s">
        <v>48</v>
      </c>
      <c r="N13" s="33"/>
      <c r="O13" s="33"/>
      <c r="P13" s="32" t="s">
        <v>49</v>
      </c>
      <c r="Q13" s="31" t="s">
        <v>50</v>
      </c>
      <c r="R13" s="33"/>
      <c r="S13" s="33"/>
      <c r="T13" s="45" t="str">
        <f>"665,0"</f>
        <v>665,0</v>
      </c>
      <c r="U13" s="15" t="str">
        <f>"439,2990"</f>
        <v>439,2990</v>
      </c>
      <c r="V13" s="13"/>
    </row>
    <row r="15" spans="1:22" ht="16">
      <c r="A15" s="68" t="s">
        <v>51</v>
      </c>
      <c r="B15" s="68"/>
      <c r="C15" s="68"/>
      <c r="D15" s="68"/>
      <c r="E15" s="69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</row>
    <row r="16" spans="1:22">
      <c r="A16" s="33" t="s">
        <v>68</v>
      </c>
      <c r="B16" s="13" t="s">
        <v>74</v>
      </c>
      <c r="C16" s="13" t="s">
        <v>53</v>
      </c>
      <c r="D16" s="13" t="s">
        <v>54</v>
      </c>
      <c r="E16" s="14" t="s">
        <v>233</v>
      </c>
      <c r="F16" s="13" t="s">
        <v>181</v>
      </c>
      <c r="G16" s="13" t="s">
        <v>27</v>
      </c>
      <c r="H16" s="32" t="s">
        <v>55</v>
      </c>
      <c r="I16" s="31" t="s">
        <v>28</v>
      </c>
      <c r="J16" s="31" t="s">
        <v>28</v>
      </c>
      <c r="K16" s="33"/>
      <c r="L16" s="32" t="s">
        <v>35</v>
      </c>
      <c r="M16" s="32" t="s">
        <v>16</v>
      </c>
      <c r="N16" s="33"/>
      <c r="O16" s="33"/>
      <c r="P16" s="32" t="s">
        <v>29</v>
      </c>
      <c r="Q16" s="31" t="s">
        <v>56</v>
      </c>
      <c r="R16" s="32" t="s">
        <v>57</v>
      </c>
      <c r="S16" s="33"/>
      <c r="T16" s="45" t="str">
        <f>"525,0"</f>
        <v>525,0</v>
      </c>
      <c r="U16" s="15" t="str">
        <f>"327,3375"</f>
        <v>327,3375</v>
      </c>
      <c r="V16" s="13" t="s">
        <v>163</v>
      </c>
    </row>
    <row r="20" spans="2:22" ht="18">
      <c r="B20" s="17" t="s">
        <v>58</v>
      </c>
      <c r="C20" s="17"/>
      <c r="E20" s="5"/>
      <c r="F20" s="16"/>
      <c r="G20" s="3"/>
      <c r="H20" s="5"/>
    </row>
    <row r="21" spans="2:22" ht="16">
      <c r="B21" s="18" t="s">
        <v>59</v>
      </c>
      <c r="C21" s="18"/>
      <c r="E21" s="5"/>
      <c r="F21" s="16"/>
      <c r="G21" s="3"/>
      <c r="H21" s="5"/>
    </row>
    <row r="22" spans="2:22" ht="14">
      <c r="B22" s="19"/>
      <c r="C22" s="20" t="s">
        <v>60</v>
      </c>
      <c r="E22" s="5"/>
      <c r="F22" s="16"/>
      <c r="G22" s="3"/>
      <c r="H22" s="5"/>
    </row>
    <row r="23" spans="2:22" ht="14">
      <c r="B23" s="21" t="s">
        <v>61</v>
      </c>
      <c r="C23" s="21" t="s">
        <v>62</v>
      </c>
      <c r="D23" s="21" t="s">
        <v>224</v>
      </c>
      <c r="E23" s="22" t="s">
        <v>63</v>
      </c>
      <c r="F23" s="21" t="s">
        <v>64</v>
      </c>
      <c r="G23" s="3"/>
      <c r="S23" s="6"/>
      <c r="U23" s="5"/>
      <c r="V23" s="3"/>
    </row>
    <row r="24" spans="2:22">
      <c r="B24" s="5" t="s">
        <v>43</v>
      </c>
      <c r="C24" s="5" t="s">
        <v>60</v>
      </c>
      <c r="D24" s="24" t="s">
        <v>65</v>
      </c>
      <c r="E24" s="25">
        <v>665</v>
      </c>
      <c r="F24" s="23">
        <v>439.299004375935</v>
      </c>
      <c r="G24" s="3"/>
      <c r="S24" s="6"/>
      <c r="U24" s="5"/>
      <c r="V24" s="3"/>
    </row>
    <row r="25" spans="2:22">
      <c r="B25" s="5" t="s">
        <v>52</v>
      </c>
      <c r="C25" s="5" t="s">
        <v>60</v>
      </c>
      <c r="D25" s="24" t="s">
        <v>66</v>
      </c>
      <c r="E25" s="25">
        <v>525</v>
      </c>
      <c r="F25" s="23">
        <v>327.33749449253099</v>
      </c>
      <c r="G25" s="3"/>
      <c r="S25" s="6"/>
      <c r="U25" s="5"/>
      <c r="V25" s="3"/>
    </row>
    <row r="26" spans="2:22">
      <c r="B26" s="5" t="s">
        <v>11</v>
      </c>
      <c r="C26" s="5" t="s">
        <v>60</v>
      </c>
      <c r="D26" s="24" t="s">
        <v>67</v>
      </c>
      <c r="E26" s="25">
        <v>355</v>
      </c>
      <c r="F26" s="23">
        <v>254.85449224710499</v>
      </c>
      <c r="G26" s="3"/>
      <c r="S26" s="6"/>
      <c r="U26" s="5"/>
      <c r="V26" s="3"/>
    </row>
    <row r="27" spans="2:22">
      <c r="E27" s="5"/>
      <c r="F27" s="16"/>
      <c r="S27" s="6"/>
      <c r="U27" s="5"/>
      <c r="V27" s="3"/>
    </row>
    <row r="28" spans="2:22">
      <c r="G28" s="24"/>
      <c r="S28" s="6"/>
      <c r="U28" s="5"/>
      <c r="V28" s="3"/>
    </row>
    <row r="29" spans="2:22">
      <c r="G29" s="24"/>
      <c r="S29" s="6"/>
      <c r="U29" s="5"/>
      <c r="V29" s="3"/>
    </row>
  </sheetData>
  <mergeCells count="18">
    <mergeCell ref="A5:S5"/>
    <mergeCell ref="A9:S9"/>
    <mergeCell ref="A12:S12"/>
    <mergeCell ref="A15:S15"/>
    <mergeCell ref="B3:B4"/>
    <mergeCell ref="E3:E4"/>
    <mergeCell ref="T3:T4"/>
    <mergeCell ref="U3:U4"/>
    <mergeCell ref="A1:V2"/>
    <mergeCell ref="H3:K3"/>
    <mergeCell ref="L3:O3"/>
    <mergeCell ref="P3:S3"/>
    <mergeCell ref="A3:A4"/>
    <mergeCell ref="C3:C4"/>
    <mergeCell ref="D3:D4"/>
    <mergeCell ref="V3:V4"/>
    <mergeCell ref="G3:G4"/>
    <mergeCell ref="F3:F4"/>
  </mergeCells>
  <phoneticPr fontId="0" type="noConversion"/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zoomScaleNormal="100" workbookViewId="0">
      <selection activeCell="E33" sqref="E33"/>
    </sheetView>
  </sheetViews>
  <sheetFormatPr baseColWidth="10" defaultColWidth="9.1640625" defaultRowHeight="13"/>
  <cols>
    <col min="1" max="1" width="7.33203125" style="5" bestFit="1" customWidth="1"/>
    <col min="2" max="2" width="24.33203125" style="5" customWidth="1"/>
    <col min="3" max="3" width="26.5" style="5" bestFit="1" customWidth="1"/>
    <col min="4" max="4" width="20.83203125" style="5" bestFit="1" customWidth="1"/>
    <col min="5" max="5" width="13.6640625" style="16" customWidth="1"/>
    <col min="6" max="6" width="28" style="5" customWidth="1"/>
    <col min="7" max="7" width="36.6640625" style="5" customWidth="1"/>
    <col min="8" max="10" width="5.5" style="24" customWidth="1"/>
    <col min="11" max="11" width="4.5" style="24" customWidth="1"/>
    <col min="12" max="12" width="12.1640625" style="25" customWidth="1"/>
    <col min="13" max="13" width="8.5" style="6" bestFit="1" customWidth="1"/>
    <col min="14" max="14" width="20.5" style="5" customWidth="1"/>
    <col min="15" max="16384" width="9.1640625" style="3"/>
  </cols>
  <sheetData>
    <row r="1" spans="1:14" s="2" customFormat="1" ht="29" customHeight="1">
      <c r="A1" s="51" t="s">
        <v>226</v>
      </c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 s="2" customFormat="1" ht="62" customHeight="1" thickBot="1">
      <c r="A2" s="55"/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</row>
    <row r="3" spans="1:14" s="1" customFormat="1" ht="12.75" customHeight="1">
      <c r="A3" s="60" t="s">
        <v>230</v>
      </c>
      <c r="B3" s="70" t="s">
        <v>0</v>
      </c>
      <c r="C3" s="62" t="s">
        <v>231</v>
      </c>
      <c r="D3" s="62" t="s">
        <v>6</v>
      </c>
      <c r="E3" s="49" t="s">
        <v>232</v>
      </c>
      <c r="F3" s="59"/>
      <c r="G3" s="59" t="s">
        <v>5</v>
      </c>
      <c r="H3" s="59" t="s">
        <v>8</v>
      </c>
      <c r="I3" s="59"/>
      <c r="J3" s="59"/>
      <c r="K3" s="59"/>
      <c r="L3" s="47" t="s">
        <v>117</v>
      </c>
      <c r="M3" s="49" t="s">
        <v>3</v>
      </c>
      <c r="N3" s="64" t="s">
        <v>2</v>
      </c>
    </row>
    <row r="4" spans="1:14" s="1" customFormat="1" ht="21" customHeight="1" thickBot="1">
      <c r="A4" s="61"/>
      <c r="B4" s="71"/>
      <c r="C4" s="63"/>
      <c r="D4" s="63"/>
      <c r="E4" s="50"/>
      <c r="F4" s="63"/>
      <c r="G4" s="63"/>
      <c r="H4" s="4">
        <v>1</v>
      </c>
      <c r="I4" s="4">
        <v>2</v>
      </c>
      <c r="J4" s="4">
        <v>3</v>
      </c>
      <c r="K4" s="4" t="s">
        <v>4</v>
      </c>
      <c r="L4" s="48"/>
      <c r="M4" s="50"/>
      <c r="N4" s="65"/>
    </row>
    <row r="5" spans="1:14" ht="16">
      <c r="A5" s="66" t="s">
        <v>75</v>
      </c>
      <c r="B5" s="66"/>
      <c r="C5" s="67"/>
      <c r="D5" s="67"/>
      <c r="E5" s="67"/>
      <c r="F5" s="67"/>
      <c r="G5" s="67"/>
      <c r="H5" s="67"/>
      <c r="I5" s="67"/>
      <c r="J5" s="67"/>
      <c r="K5" s="67"/>
    </row>
    <row r="6" spans="1:14">
      <c r="A6" s="33" t="s">
        <v>68</v>
      </c>
      <c r="B6" s="13" t="s">
        <v>118</v>
      </c>
      <c r="C6" s="13" t="s">
        <v>76</v>
      </c>
      <c r="D6" s="13" t="s">
        <v>77</v>
      </c>
      <c r="E6" s="14" t="s">
        <v>233</v>
      </c>
      <c r="F6" s="13" t="s">
        <v>26</v>
      </c>
      <c r="G6" s="13" t="s">
        <v>14</v>
      </c>
      <c r="H6" s="32" t="s">
        <v>78</v>
      </c>
      <c r="I6" s="31" t="s">
        <v>79</v>
      </c>
      <c r="J6" s="31" t="s">
        <v>79</v>
      </c>
      <c r="K6" s="33"/>
      <c r="L6" s="45" t="str">
        <f>"67,5"</f>
        <v>67,5</v>
      </c>
      <c r="M6" s="15" t="str">
        <f>"84,1455"</f>
        <v>84,1455</v>
      </c>
      <c r="N6" s="13"/>
    </row>
    <row r="8" spans="1:14" ht="16">
      <c r="A8" s="68" t="s">
        <v>80</v>
      </c>
      <c r="B8" s="68"/>
      <c r="C8" s="68"/>
      <c r="D8" s="68"/>
      <c r="E8" s="69"/>
      <c r="F8" s="68"/>
      <c r="G8" s="68"/>
      <c r="H8" s="68"/>
      <c r="I8" s="68"/>
      <c r="J8" s="68"/>
      <c r="K8" s="68"/>
    </row>
    <row r="9" spans="1:14">
      <c r="A9" s="33" t="s">
        <v>68</v>
      </c>
      <c r="B9" s="13" t="s">
        <v>119</v>
      </c>
      <c r="C9" s="13" t="s">
        <v>81</v>
      </c>
      <c r="D9" s="13" t="s">
        <v>82</v>
      </c>
      <c r="E9" s="14" t="s">
        <v>233</v>
      </c>
      <c r="F9" s="13" t="s">
        <v>182</v>
      </c>
      <c r="G9" s="13" t="s">
        <v>83</v>
      </c>
      <c r="H9" s="32" t="s">
        <v>84</v>
      </c>
      <c r="I9" s="32" t="s">
        <v>15</v>
      </c>
      <c r="J9" s="33"/>
      <c r="K9" s="33"/>
      <c r="L9" s="45" t="str">
        <f>"110,0"</f>
        <v>110,0</v>
      </c>
      <c r="M9" s="15" t="str">
        <f>"117,9970"</f>
        <v>117,9970</v>
      </c>
      <c r="N9" s="13" t="s">
        <v>128</v>
      </c>
    </row>
    <row r="11" spans="1:14" ht="16">
      <c r="A11" s="68" t="s">
        <v>75</v>
      </c>
      <c r="B11" s="68"/>
      <c r="C11" s="68"/>
      <c r="D11" s="68"/>
      <c r="E11" s="69"/>
      <c r="F11" s="68"/>
      <c r="G11" s="68"/>
      <c r="H11" s="68"/>
      <c r="I11" s="68"/>
      <c r="J11" s="68"/>
      <c r="K11" s="68"/>
    </row>
    <row r="12" spans="1:14">
      <c r="A12" s="27" t="s">
        <v>68</v>
      </c>
      <c r="B12" s="7" t="s">
        <v>120</v>
      </c>
      <c r="C12" s="7" t="s">
        <v>165</v>
      </c>
      <c r="D12" s="7" t="s">
        <v>86</v>
      </c>
      <c r="E12" s="8" t="s">
        <v>234</v>
      </c>
      <c r="F12" s="7" t="s">
        <v>181</v>
      </c>
      <c r="G12" s="7" t="s">
        <v>27</v>
      </c>
      <c r="H12" s="26" t="s">
        <v>87</v>
      </c>
      <c r="I12" s="26" t="s">
        <v>88</v>
      </c>
      <c r="J12" s="28" t="s">
        <v>89</v>
      </c>
      <c r="K12" s="27"/>
      <c r="L12" s="43" t="str">
        <f>"55,0"</f>
        <v>55,0</v>
      </c>
      <c r="M12" s="9" t="str">
        <f>"57,4035"</f>
        <v>57,4035</v>
      </c>
      <c r="N12" s="7" t="s">
        <v>170</v>
      </c>
    </row>
    <row r="13" spans="1:14">
      <c r="A13" s="30" t="s">
        <v>121</v>
      </c>
      <c r="B13" s="10" t="s">
        <v>122</v>
      </c>
      <c r="C13" s="10" t="s">
        <v>166</v>
      </c>
      <c r="D13" s="10" t="s">
        <v>90</v>
      </c>
      <c r="E13" s="11" t="s">
        <v>234</v>
      </c>
      <c r="F13" s="10" t="s">
        <v>181</v>
      </c>
      <c r="G13" s="10" t="s">
        <v>27</v>
      </c>
      <c r="H13" s="29" t="s">
        <v>91</v>
      </c>
      <c r="I13" s="37" t="s">
        <v>91</v>
      </c>
      <c r="J13" s="37" t="s">
        <v>92</v>
      </c>
      <c r="K13" s="30"/>
      <c r="L13" s="44" t="str">
        <f>"35,0"</f>
        <v>35,0</v>
      </c>
      <c r="M13" s="12" t="str">
        <f>"45,8430"</f>
        <v>45,8430</v>
      </c>
      <c r="N13" s="10" t="s">
        <v>170</v>
      </c>
    </row>
    <row r="15" spans="1:14" ht="16">
      <c r="A15" s="68" t="s">
        <v>10</v>
      </c>
      <c r="B15" s="68"/>
      <c r="C15" s="68"/>
      <c r="D15" s="68"/>
      <c r="E15" s="69"/>
      <c r="F15" s="68"/>
      <c r="G15" s="68"/>
      <c r="H15" s="68"/>
      <c r="I15" s="68"/>
      <c r="J15" s="68"/>
      <c r="K15" s="68"/>
    </row>
    <row r="16" spans="1:14">
      <c r="A16" s="33" t="s">
        <v>68</v>
      </c>
      <c r="B16" s="13" t="s">
        <v>123</v>
      </c>
      <c r="C16" s="13" t="s">
        <v>93</v>
      </c>
      <c r="D16" s="13" t="s">
        <v>94</v>
      </c>
      <c r="E16" s="14" t="s">
        <v>233</v>
      </c>
      <c r="F16" s="13" t="s">
        <v>186</v>
      </c>
      <c r="G16" s="13" t="s">
        <v>14</v>
      </c>
      <c r="H16" s="32" t="s">
        <v>18</v>
      </c>
      <c r="I16" s="32" t="s">
        <v>19</v>
      </c>
      <c r="J16" s="31" t="s">
        <v>38</v>
      </c>
      <c r="K16" s="33"/>
      <c r="L16" s="45" t="str">
        <f>"80,0"</f>
        <v>80,0</v>
      </c>
      <c r="M16" s="15" t="str">
        <f>"60,2160"</f>
        <v>60,2160</v>
      </c>
      <c r="N16" s="13"/>
    </row>
    <row r="18" spans="1:14" ht="16">
      <c r="A18" s="68" t="s">
        <v>30</v>
      </c>
      <c r="B18" s="68"/>
      <c r="C18" s="68"/>
      <c r="D18" s="68"/>
      <c r="E18" s="69"/>
      <c r="F18" s="68"/>
      <c r="G18" s="68"/>
      <c r="H18" s="68"/>
      <c r="I18" s="68"/>
      <c r="J18" s="68"/>
      <c r="K18" s="68"/>
    </row>
    <row r="19" spans="1:14">
      <c r="A19" s="27" t="s">
        <v>68</v>
      </c>
      <c r="B19" s="7" t="s">
        <v>124</v>
      </c>
      <c r="C19" s="7" t="s">
        <v>167</v>
      </c>
      <c r="D19" s="7" t="s">
        <v>96</v>
      </c>
      <c r="E19" s="8" t="s">
        <v>234</v>
      </c>
      <c r="F19" s="7" t="s">
        <v>181</v>
      </c>
      <c r="G19" s="7" t="s">
        <v>27</v>
      </c>
      <c r="H19" s="26" t="s">
        <v>84</v>
      </c>
      <c r="I19" s="28" t="s">
        <v>35</v>
      </c>
      <c r="J19" s="28" t="s">
        <v>35</v>
      </c>
      <c r="K19" s="27"/>
      <c r="L19" s="43" t="str">
        <f>"100,0"</f>
        <v>100,0</v>
      </c>
      <c r="M19" s="9" t="str">
        <f>"68,1100"</f>
        <v>68,1100</v>
      </c>
      <c r="N19" s="7" t="s">
        <v>171</v>
      </c>
    </row>
    <row r="20" spans="1:14">
      <c r="A20" s="38" t="s">
        <v>70</v>
      </c>
      <c r="B20" s="34" t="s">
        <v>125</v>
      </c>
      <c r="C20" s="34" t="s">
        <v>168</v>
      </c>
      <c r="D20" s="34" t="s">
        <v>97</v>
      </c>
      <c r="E20" s="35" t="s">
        <v>234</v>
      </c>
      <c r="F20" s="34" t="s">
        <v>186</v>
      </c>
      <c r="G20" s="34" t="s">
        <v>34</v>
      </c>
      <c r="H20" s="39" t="s">
        <v>15</v>
      </c>
      <c r="I20" s="39" t="s">
        <v>15</v>
      </c>
      <c r="J20" s="39" t="s">
        <v>15</v>
      </c>
      <c r="K20" s="38"/>
      <c r="L20" s="46">
        <v>0</v>
      </c>
      <c r="M20" s="36" t="str">
        <f>"0,0000"</f>
        <v>0,0000</v>
      </c>
      <c r="N20" s="34"/>
    </row>
    <row r="21" spans="1:14">
      <c r="A21" s="30" t="s">
        <v>68</v>
      </c>
      <c r="B21" s="10" t="s">
        <v>126</v>
      </c>
      <c r="C21" s="10" t="s">
        <v>98</v>
      </c>
      <c r="D21" s="10" t="s">
        <v>99</v>
      </c>
      <c r="E21" s="11" t="s">
        <v>233</v>
      </c>
      <c r="F21" s="10" t="s">
        <v>181</v>
      </c>
      <c r="G21" s="10" t="s">
        <v>27</v>
      </c>
      <c r="H21" s="37" t="s">
        <v>20</v>
      </c>
      <c r="I21" s="37" t="s">
        <v>38</v>
      </c>
      <c r="J21" s="37" t="s">
        <v>100</v>
      </c>
      <c r="K21" s="30"/>
      <c r="L21" s="44" t="str">
        <f>"95,0"</f>
        <v>95,0</v>
      </c>
      <c r="M21" s="12" t="str">
        <f>"66,7185"</f>
        <v>66,7185</v>
      </c>
      <c r="N21" s="10" t="s">
        <v>171</v>
      </c>
    </row>
    <row r="23" spans="1:14" ht="16">
      <c r="A23" s="68" t="s">
        <v>42</v>
      </c>
      <c r="B23" s="68"/>
      <c r="C23" s="68"/>
      <c r="D23" s="68"/>
      <c r="E23" s="69"/>
      <c r="F23" s="68"/>
      <c r="G23" s="68"/>
      <c r="H23" s="68"/>
      <c r="I23" s="68"/>
      <c r="J23" s="68"/>
      <c r="K23" s="68"/>
    </row>
    <row r="24" spans="1:14">
      <c r="A24" s="27" t="s">
        <v>68</v>
      </c>
      <c r="B24" s="7" t="s">
        <v>127</v>
      </c>
      <c r="C24" s="7" t="s">
        <v>184</v>
      </c>
      <c r="D24" s="7" t="s">
        <v>101</v>
      </c>
      <c r="E24" s="8" t="s">
        <v>234</v>
      </c>
      <c r="F24" s="7" t="s">
        <v>181</v>
      </c>
      <c r="G24" s="7" t="s">
        <v>27</v>
      </c>
      <c r="H24" s="26" t="s">
        <v>89</v>
      </c>
      <c r="I24" s="26" t="s">
        <v>102</v>
      </c>
      <c r="J24" s="26" t="s">
        <v>78</v>
      </c>
      <c r="K24" s="27"/>
      <c r="L24" s="43" t="str">
        <f>"67,5"</f>
        <v>67,5</v>
      </c>
      <c r="M24" s="9" t="str">
        <f>"43,4970"</f>
        <v>43,4970</v>
      </c>
      <c r="N24" s="7" t="s">
        <v>170</v>
      </c>
    </row>
    <row r="25" spans="1:14">
      <c r="A25" s="38" t="s">
        <v>68</v>
      </c>
      <c r="B25" s="34" t="s">
        <v>73</v>
      </c>
      <c r="C25" s="34" t="s">
        <v>44</v>
      </c>
      <c r="D25" s="34" t="s">
        <v>45</v>
      </c>
      <c r="E25" s="35" t="s">
        <v>233</v>
      </c>
      <c r="F25" s="34" t="s">
        <v>26</v>
      </c>
      <c r="G25" s="34" t="s">
        <v>14</v>
      </c>
      <c r="H25" s="40" t="s">
        <v>47</v>
      </c>
      <c r="I25" s="40" t="s">
        <v>48</v>
      </c>
      <c r="J25" s="38"/>
      <c r="K25" s="38"/>
      <c r="L25" s="46" t="str">
        <f>"175,0"</f>
        <v>175,0</v>
      </c>
      <c r="M25" s="36" t="str">
        <f>"115,6050"</f>
        <v>115,6050</v>
      </c>
      <c r="N25" s="34"/>
    </row>
    <row r="26" spans="1:14">
      <c r="A26" s="30" t="s">
        <v>121</v>
      </c>
      <c r="B26" s="10" t="s">
        <v>128</v>
      </c>
      <c r="C26" s="10" t="s">
        <v>104</v>
      </c>
      <c r="D26" s="10" t="s">
        <v>105</v>
      </c>
      <c r="E26" s="11" t="s">
        <v>233</v>
      </c>
      <c r="F26" s="10" t="s">
        <v>182</v>
      </c>
      <c r="G26" s="10" t="s">
        <v>83</v>
      </c>
      <c r="H26" s="37" t="s">
        <v>40</v>
      </c>
      <c r="I26" s="30"/>
      <c r="J26" s="30"/>
      <c r="K26" s="30"/>
      <c r="L26" s="44" t="str">
        <f>"140,0"</f>
        <v>140,0</v>
      </c>
      <c r="M26" s="12" t="str">
        <f>"89,9920"</f>
        <v>89,9920</v>
      </c>
      <c r="N26" s="10" t="s">
        <v>128</v>
      </c>
    </row>
    <row r="28" spans="1:14" ht="16">
      <c r="A28" s="68" t="s">
        <v>51</v>
      </c>
      <c r="B28" s="68"/>
      <c r="C28" s="68"/>
      <c r="D28" s="68"/>
      <c r="E28" s="69"/>
      <c r="F28" s="68"/>
      <c r="G28" s="68"/>
      <c r="H28" s="68"/>
      <c r="I28" s="68"/>
      <c r="J28" s="68"/>
      <c r="K28" s="68"/>
    </row>
    <row r="29" spans="1:14">
      <c r="A29" s="33" t="s">
        <v>68</v>
      </c>
      <c r="B29" s="13" t="s">
        <v>129</v>
      </c>
      <c r="C29" s="13" t="s">
        <v>107</v>
      </c>
      <c r="D29" s="13" t="s">
        <v>108</v>
      </c>
      <c r="E29" s="14" t="s">
        <v>233</v>
      </c>
      <c r="F29" s="13" t="s">
        <v>182</v>
      </c>
      <c r="G29" s="13" t="s">
        <v>83</v>
      </c>
      <c r="H29" s="32" t="s">
        <v>56</v>
      </c>
      <c r="I29" s="32" t="s">
        <v>57</v>
      </c>
      <c r="J29" s="33"/>
      <c r="K29" s="33"/>
      <c r="L29" s="45" t="str">
        <f>"225,0"</f>
        <v>225,0</v>
      </c>
      <c r="M29" s="15" t="str">
        <f>"136,9350"</f>
        <v>136,9350</v>
      </c>
      <c r="N29" s="13"/>
    </row>
    <row r="31" spans="1:14" ht="16">
      <c r="A31" s="68" t="s">
        <v>109</v>
      </c>
      <c r="B31" s="68"/>
      <c r="C31" s="68"/>
      <c r="D31" s="68"/>
      <c r="E31" s="69"/>
      <c r="F31" s="68"/>
      <c r="G31" s="68"/>
      <c r="H31" s="68"/>
      <c r="I31" s="68"/>
      <c r="J31" s="68"/>
      <c r="K31" s="68"/>
    </row>
    <row r="32" spans="1:14">
      <c r="A32" s="33" t="s">
        <v>68</v>
      </c>
      <c r="B32" s="13" t="s">
        <v>130</v>
      </c>
      <c r="C32" s="13" t="s">
        <v>169</v>
      </c>
      <c r="D32" s="13" t="s">
        <v>111</v>
      </c>
      <c r="E32" s="14" t="s">
        <v>234</v>
      </c>
      <c r="F32" s="13" t="s">
        <v>181</v>
      </c>
      <c r="G32" s="13" t="s">
        <v>27</v>
      </c>
      <c r="H32" s="32" t="s">
        <v>15</v>
      </c>
      <c r="I32" s="32" t="s">
        <v>16</v>
      </c>
      <c r="J32" s="31" t="s">
        <v>17</v>
      </c>
      <c r="K32" s="33"/>
      <c r="L32" s="45" t="str">
        <f>"120,0"</f>
        <v>120,0</v>
      </c>
      <c r="M32" s="15" t="str">
        <f>"70,8000"</f>
        <v>70,8000</v>
      </c>
      <c r="N32" s="13" t="s">
        <v>170</v>
      </c>
    </row>
    <row r="34" spans="2:14">
      <c r="H34" s="5"/>
      <c r="N34" s="6"/>
    </row>
    <row r="35" spans="2:14">
      <c r="H35" s="5"/>
      <c r="N35" s="6"/>
    </row>
    <row r="36" spans="2:14" ht="18">
      <c r="B36" s="17" t="s">
        <v>58</v>
      </c>
      <c r="C36" s="17"/>
      <c r="E36" s="5"/>
      <c r="F36" s="16"/>
      <c r="G36" s="3"/>
      <c r="H36" s="5"/>
      <c r="N36" s="6"/>
    </row>
    <row r="37" spans="2:14" ht="16">
      <c r="B37" s="18" t="s">
        <v>59</v>
      </c>
      <c r="C37" s="18"/>
      <c r="E37" s="5"/>
      <c r="F37" s="16"/>
      <c r="G37" s="3"/>
      <c r="H37" s="5"/>
      <c r="N37" s="6"/>
    </row>
    <row r="38" spans="2:14" ht="14">
      <c r="B38" s="19"/>
      <c r="C38" s="20" t="s">
        <v>114</v>
      </c>
      <c r="E38" s="5"/>
      <c r="F38" s="16"/>
      <c r="G38" s="3"/>
      <c r="N38" s="3"/>
    </row>
    <row r="39" spans="2:14" ht="14">
      <c r="B39" s="21" t="s">
        <v>61</v>
      </c>
      <c r="C39" s="21" t="s">
        <v>62</v>
      </c>
      <c r="D39" s="21" t="s">
        <v>224</v>
      </c>
      <c r="E39" s="22" t="s">
        <v>112</v>
      </c>
      <c r="F39" s="21" t="s">
        <v>64</v>
      </c>
      <c r="G39" s="3"/>
      <c r="N39" s="3"/>
    </row>
    <row r="40" spans="2:14">
      <c r="B40" s="5" t="s">
        <v>110</v>
      </c>
      <c r="C40" s="5" t="s">
        <v>114</v>
      </c>
      <c r="D40" s="24" t="s">
        <v>115</v>
      </c>
      <c r="E40" s="25">
        <v>120</v>
      </c>
      <c r="F40" s="23">
        <v>70.799996852874798</v>
      </c>
      <c r="G40" s="3"/>
      <c r="N40" s="3"/>
    </row>
    <row r="41" spans="2:14">
      <c r="B41" s="5" t="s">
        <v>95</v>
      </c>
      <c r="C41" s="5" t="s">
        <v>114</v>
      </c>
      <c r="D41" s="24" t="s">
        <v>116</v>
      </c>
      <c r="E41" s="25">
        <v>100</v>
      </c>
      <c r="F41" s="23">
        <v>68.110001087188706</v>
      </c>
      <c r="G41" s="3"/>
      <c r="N41" s="3"/>
    </row>
    <row r="42" spans="2:14">
      <c r="B42" s="5" t="s">
        <v>85</v>
      </c>
      <c r="C42" s="5" t="s">
        <v>114</v>
      </c>
      <c r="D42" s="24" t="s">
        <v>113</v>
      </c>
      <c r="E42" s="25">
        <v>55</v>
      </c>
      <c r="F42" s="23">
        <v>57.403498888015697</v>
      </c>
      <c r="G42" s="3"/>
      <c r="N42" s="3"/>
    </row>
    <row r="43" spans="2:14">
      <c r="G43" s="3"/>
      <c r="N43" s="3"/>
    </row>
    <row r="44" spans="2:14" ht="14">
      <c r="B44" s="19"/>
      <c r="C44" s="20" t="s">
        <v>60</v>
      </c>
      <c r="G44" s="3"/>
      <c r="N44" s="3"/>
    </row>
    <row r="45" spans="2:14" ht="14">
      <c r="B45" s="21" t="s">
        <v>61</v>
      </c>
      <c r="C45" s="21" t="s">
        <v>62</v>
      </c>
      <c r="D45" s="21" t="s">
        <v>224</v>
      </c>
      <c r="E45" s="22" t="s">
        <v>112</v>
      </c>
      <c r="F45" s="21" t="s">
        <v>64</v>
      </c>
      <c r="G45" s="3"/>
      <c r="N45" s="3"/>
    </row>
    <row r="46" spans="2:14">
      <c r="B46" s="5" t="s">
        <v>106</v>
      </c>
      <c r="C46" s="5" t="s">
        <v>60</v>
      </c>
      <c r="D46" s="24" t="s">
        <v>66</v>
      </c>
      <c r="E46" s="25">
        <v>225</v>
      </c>
      <c r="F46" s="23">
        <v>136.935004591942</v>
      </c>
      <c r="G46" s="3"/>
      <c r="N46" s="3"/>
    </row>
    <row r="47" spans="2:14">
      <c r="B47" s="5" t="s">
        <v>43</v>
      </c>
      <c r="C47" s="5" t="s">
        <v>60</v>
      </c>
      <c r="D47" s="24" t="s">
        <v>65</v>
      </c>
      <c r="E47" s="25">
        <v>175</v>
      </c>
      <c r="F47" s="23">
        <v>115.60500115156201</v>
      </c>
      <c r="G47" s="3"/>
      <c r="N47" s="3"/>
    </row>
    <row r="48" spans="2:14">
      <c r="B48" s="5" t="s">
        <v>103</v>
      </c>
      <c r="C48" s="5" t="s">
        <v>60</v>
      </c>
      <c r="D48" s="24" t="s">
        <v>65</v>
      </c>
      <c r="E48" s="25">
        <v>140</v>
      </c>
      <c r="F48" s="23">
        <v>89.991996288299603</v>
      </c>
      <c r="N48" s="3"/>
    </row>
  </sheetData>
  <mergeCells count="20">
    <mergeCell ref="A31:K31"/>
    <mergeCell ref="B3:B4"/>
    <mergeCell ref="A8:K8"/>
    <mergeCell ref="A11:K11"/>
    <mergeCell ref="A15:K15"/>
    <mergeCell ref="A18:K18"/>
    <mergeCell ref="A23:K23"/>
    <mergeCell ref="A28:K28"/>
    <mergeCell ref="L3:L4"/>
    <mergeCell ref="M3:M4"/>
    <mergeCell ref="N3:N4"/>
    <mergeCell ref="A5:K5"/>
    <mergeCell ref="A1:N2"/>
    <mergeCell ref="A3:A4"/>
    <mergeCell ref="C3:C4"/>
    <mergeCell ref="D3:D4"/>
    <mergeCell ref="E3:E4"/>
    <mergeCell ref="F3:F4"/>
    <mergeCell ref="G3:G4"/>
    <mergeCell ref="H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4"/>
  <sheetViews>
    <sheetView zoomScaleNormal="100" workbookViewId="0">
      <selection activeCell="E28" sqref="E28"/>
    </sheetView>
  </sheetViews>
  <sheetFormatPr baseColWidth="10" defaultColWidth="9.1640625" defaultRowHeight="13"/>
  <cols>
    <col min="1" max="1" width="7.33203125" style="5" bestFit="1" customWidth="1"/>
    <col min="2" max="2" width="29" style="5" customWidth="1"/>
    <col min="3" max="3" width="28" style="5" customWidth="1"/>
    <col min="4" max="4" width="20.83203125" style="5" bestFit="1" customWidth="1"/>
    <col min="5" max="5" width="10.1640625" style="16" bestFit="1" customWidth="1"/>
    <col min="6" max="6" width="25.33203125" style="5" customWidth="1"/>
    <col min="7" max="7" width="33.1640625" style="5" customWidth="1"/>
    <col min="8" max="10" width="5.5" style="24" customWidth="1"/>
    <col min="11" max="11" width="4.5" style="24" customWidth="1"/>
    <col min="12" max="12" width="12.1640625" style="6" customWidth="1"/>
    <col min="13" max="13" width="8.5" style="6" bestFit="1" customWidth="1"/>
    <col min="14" max="14" width="19" style="5" customWidth="1"/>
    <col min="15" max="16384" width="9.1640625" style="3"/>
  </cols>
  <sheetData>
    <row r="1" spans="1:14" s="2" customFormat="1" ht="29" customHeight="1">
      <c r="A1" s="51" t="s">
        <v>227</v>
      </c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 s="2" customFormat="1" ht="62" customHeight="1" thickBot="1">
      <c r="A2" s="55"/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</row>
    <row r="3" spans="1:14" s="1" customFormat="1" ht="12.75" customHeight="1">
      <c r="A3" s="60" t="s">
        <v>230</v>
      </c>
      <c r="B3" s="70" t="s">
        <v>0</v>
      </c>
      <c r="C3" s="62" t="s">
        <v>231</v>
      </c>
      <c r="D3" s="62" t="s">
        <v>6</v>
      </c>
      <c r="E3" s="49" t="s">
        <v>232</v>
      </c>
      <c r="F3" s="59"/>
      <c r="G3" s="59" t="s">
        <v>5</v>
      </c>
      <c r="H3" s="59" t="s">
        <v>9</v>
      </c>
      <c r="I3" s="59"/>
      <c r="J3" s="59"/>
      <c r="K3" s="59"/>
      <c r="L3" s="49" t="s">
        <v>117</v>
      </c>
      <c r="M3" s="49" t="s">
        <v>3</v>
      </c>
      <c r="N3" s="64" t="s">
        <v>2</v>
      </c>
    </row>
    <row r="4" spans="1:14" s="1" customFormat="1" ht="21" customHeight="1" thickBot="1">
      <c r="A4" s="61"/>
      <c r="B4" s="71"/>
      <c r="C4" s="63"/>
      <c r="D4" s="63"/>
      <c r="E4" s="50"/>
      <c r="F4" s="63"/>
      <c r="G4" s="63"/>
      <c r="H4" s="4">
        <v>1</v>
      </c>
      <c r="I4" s="4">
        <v>2</v>
      </c>
      <c r="J4" s="4">
        <v>3</v>
      </c>
      <c r="K4" s="4" t="s">
        <v>4</v>
      </c>
      <c r="L4" s="50"/>
      <c r="M4" s="50"/>
      <c r="N4" s="65"/>
    </row>
    <row r="5" spans="1:14" ht="16">
      <c r="A5" s="66" t="s">
        <v>30</v>
      </c>
      <c r="B5" s="66"/>
      <c r="C5" s="67"/>
      <c r="D5" s="67"/>
      <c r="E5" s="67"/>
      <c r="F5" s="67"/>
      <c r="G5" s="67"/>
      <c r="H5" s="67"/>
      <c r="I5" s="67"/>
      <c r="J5" s="67"/>
      <c r="K5" s="67"/>
    </row>
    <row r="6" spans="1:14">
      <c r="A6" s="33" t="s">
        <v>68</v>
      </c>
      <c r="B6" s="13" t="s">
        <v>153</v>
      </c>
      <c r="C6" s="13" t="s">
        <v>131</v>
      </c>
      <c r="D6" s="13" t="s">
        <v>97</v>
      </c>
      <c r="E6" s="14" t="s">
        <v>233</v>
      </c>
      <c r="F6" s="13" t="s">
        <v>181</v>
      </c>
      <c r="G6" s="13" t="s">
        <v>27</v>
      </c>
      <c r="H6" s="32" t="s">
        <v>19</v>
      </c>
      <c r="I6" s="32" t="s">
        <v>38</v>
      </c>
      <c r="J6" s="32" t="s">
        <v>100</v>
      </c>
      <c r="K6" s="33"/>
      <c r="L6" s="15" t="str">
        <f>"95,0"</f>
        <v>95,0</v>
      </c>
      <c r="M6" s="15" t="str">
        <f>"86,9820"</f>
        <v>86,9820</v>
      </c>
      <c r="N6" s="13" t="s">
        <v>170</v>
      </c>
    </row>
    <row r="8" spans="1:14" ht="16">
      <c r="A8" s="68" t="s">
        <v>132</v>
      </c>
      <c r="B8" s="68"/>
      <c r="C8" s="68"/>
      <c r="D8" s="68"/>
      <c r="E8" s="69"/>
      <c r="F8" s="68"/>
      <c r="G8" s="68"/>
      <c r="H8" s="68"/>
      <c r="I8" s="68"/>
      <c r="J8" s="68"/>
      <c r="K8" s="68"/>
    </row>
    <row r="9" spans="1:14">
      <c r="A9" s="33" t="s">
        <v>68</v>
      </c>
      <c r="B9" s="13" t="s">
        <v>154</v>
      </c>
      <c r="C9" s="13" t="s">
        <v>172</v>
      </c>
      <c r="D9" s="13" t="s">
        <v>134</v>
      </c>
      <c r="E9" s="14" t="s">
        <v>234</v>
      </c>
      <c r="F9" s="13" t="s">
        <v>181</v>
      </c>
      <c r="G9" s="13" t="s">
        <v>27</v>
      </c>
      <c r="H9" s="32" t="s">
        <v>39</v>
      </c>
      <c r="I9" s="32" t="s">
        <v>135</v>
      </c>
      <c r="J9" s="32" t="s">
        <v>23</v>
      </c>
      <c r="K9" s="33"/>
      <c r="L9" s="15" t="str">
        <f>"150,0"</f>
        <v>150,0</v>
      </c>
      <c r="M9" s="15" t="str">
        <f>"131,8050"</f>
        <v>131,8050</v>
      </c>
      <c r="N9" s="13" t="s">
        <v>170</v>
      </c>
    </row>
    <row r="11" spans="1:14" ht="16">
      <c r="A11" s="68" t="s">
        <v>10</v>
      </c>
      <c r="B11" s="68"/>
      <c r="C11" s="68"/>
      <c r="D11" s="68"/>
      <c r="E11" s="69"/>
      <c r="F11" s="68"/>
      <c r="G11" s="68"/>
      <c r="H11" s="68"/>
      <c r="I11" s="68"/>
      <c r="J11" s="68"/>
      <c r="K11" s="68"/>
    </row>
    <row r="12" spans="1:14">
      <c r="A12" s="27" t="s">
        <v>68</v>
      </c>
      <c r="B12" s="7" t="s">
        <v>155</v>
      </c>
      <c r="C12" s="7" t="s">
        <v>173</v>
      </c>
      <c r="D12" s="7" t="s">
        <v>137</v>
      </c>
      <c r="E12" s="8" t="s">
        <v>234</v>
      </c>
      <c r="F12" s="7" t="s">
        <v>181</v>
      </c>
      <c r="G12" s="7" t="s">
        <v>27</v>
      </c>
      <c r="H12" s="26" t="s">
        <v>23</v>
      </c>
      <c r="I12" s="26" t="s">
        <v>138</v>
      </c>
      <c r="J12" s="28" t="s">
        <v>47</v>
      </c>
      <c r="K12" s="27"/>
      <c r="L12" s="9" t="str">
        <f>"160,0"</f>
        <v>160,0</v>
      </c>
      <c r="M12" s="9" t="str">
        <f>"116,8000"</f>
        <v>116,8000</v>
      </c>
      <c r="N12" s="7" t="s">
        <v>171</v>
      </c>
    </row>
    <row r="13" spans="1:14">
      <c r="A13" s="38" t="s">
        <v>121</v>
      </c>
      <c r="B13" s="34" t="s">
        <v>156</v>
      </c>
      <c r="C13" s="34" t="s">
        <v>174</v>
      </c>
      <c r="D13" s="34" t="s">
        <v>140</v>
      </c>
      <c r="E13" s="35" t="s">
        <v>234</v>
      </c>
      <c r="F13" s="34" t="s">
        <v>26</v>
      </c>
      <c r="G13" s="34" t="s">
        <v>27</v>
      </c>
      <c r="H13" s="40" t="s">
        <v>79</v>
      </c>
      <c r="I13" s="40" t="s">
        <v>23</v>
      </c>
      <c r="J13" s="39" t="s">
        <v>141</v>
      </c>
      <c r="K13" s="38"/>
      <c r="L13" s="36" t="str">
        <f>"150,0"</f>
        <v>150,0</v>
      </c>
      <c r="M13" s="36" t="str">
        <f>"111,0900"</f>
        <v>111,0900</v>
      </c>
      <c r="N13" s="34"/>
    </row>
    <row r="14" spans="1:14">
      <c r="A14" s="30" t="s">
        <v>68</v>
      </c>
      <c r="B14" s="10" t="s">
        <v>157</v>
      </c>
      <c r="C14" s="10" t="s">
        <v>175</v>
      </c>
      <c r="D14" s="10" t="s">
        <v>142</v>
      </c>
      <c r="E14" s="11" t="s">
        <v>235</v>
      </c>
      <c r="F14" s="10" t="s">
        <v>181</v>
      </c>
      <c r="G14" s="10" t="s">
        <v>27</v>
      </c>
      <c r="H14" s="29" t="s">
        <v>143</v>
      </c>
      <c r="I14" s="37" t="s">
        <v>15</v>
      </c>
      <c r="J14" s="29" t="s">
        <v>35</v>
      </c>
      <c r="K14" s="30"/>
      <c r="L14" s="12" t="str">
        <f>"110,0"</f>
        <v>110,0</v>
      </c>
      <c r="M14" s="12" t="str">
        <f>"155,9349"</f>
        <v>155,9349</v>
      </c>
      <c r="N14" s="10" t="s">
        <v>183</v>
      </c>
    </row>
    <row r="16" spans="1:14" ht="16">
      <c r="A16" s="68" t="s">
        <v>30</v>
      </c>
      <c r="B16" s="68"/>
      <c r="C16" s="68"/>
      <c r="D16" s="68"/>
      <c r="E16" s="69"/>
      <c r="F16" s="68"/>
      <c r="G16" s="68"/>
      <c r="H16" s="68"/>
      <c r="I16" s="68"/>
      <c r="J16" s="68"/>
      <c r="K16" s="68"/>
    </row>
    <row r="17" spans="1:14">
      <c r="A17" s="27" t="s">
        <v>68</v>
      </c>
      <c r="B17" s="7" t="s">
        <v>158</v>
      </c>
      <c r="C17" s="7" t="s">
        <v>176</v>
      </c>
      <c r="D17" s="7" t="s">
        <v>144</v>
      </c>
      <c r="E17" s="8" t="s">
        <v>234</v>
      </c>
      <c r="F17" s="7" t="s">
        <v>181</v>
      </c>
      <c r="G17" s="7" t="s">
        <v>27</v>
      </c>
      <c r="H17" s="26" t="s">
        <v>87</v>
      </c>
      <c r="I17" s="26" t="s">
        <v>102</v>
      </c>
      <c r="J17" s="26" t="s">
        <v>18</v>
      </c>
      <c r="K17" s="27"/>
      <c r="L17" s="9" t="str">
        <f>"75,0"</f>
        <v>75,0</v>
      </c>
      <c r="M17" s="9" t="str">
        <f>"53,2950"</f>
        <v>53,2950</v>
      </c>
      <c r="N17" s="7" t="s">
        <v>170</v>
      </c>
    </row>
    <row r="18" spans="1:14">
      <c r="A18" s="38" t="s">
        <v>68</v>
      </c>
      <c r="B18" s="34" t="s">
        <v>72</v>
      </c>
      <c r="C18" s="34" t="s">
        <v>32</v>
      </c>
      <c r="D18" s="34" t="s">
        <v>33</v>
      </c>
      <c r="E18" s="35" t="s">
        <v>233</v>
      </c>
      <c r="F18" s="34" t="s">
        <v>26</v>
      </c>
      <c r="G18" s="34" t="s">
        <v>34</v>
      </c>
      <c r="H18" s="40" t="s">
        <v>39</v>
      </c>
      <c r="I18" s="40" t="s">
        <v>40</v>
      </c>
      <c r="J18" s="40" t="s">
        <v>41</v>
      </c>
      <c r="K18" s="38"/>
      <c r="L18" s="36" t="str">
        <f>"147,5"</f>
        <v>147,5</v>
      </c>
      <c r="M18" s="36" t="str">
        <f>"99,4740"</f>
        <v>99,4740</v>
      </c>
      <c r="N18" s="34"/>
    </row>
    <row r="19" spans="1:14">
      <c r="A19" s="30" t="s">
        <v>68</v>
      </c>
      <c r="B19" s="10" t="s">
        <v>159</v>
      </c>
      <c r="C19" s="10" t="s">
        <v>177</v>
      </c>
      <c r="D19" s="10" t="s">
        <v>96</v>
      </c>
      <c r="E19" s="11" t="s">
        <v>235</v>
      </c>
      <c r="F19" s="10" t="s">
        <v>181</v>
      </c>
      <c r="G19" s="10" t="s">
        <v>27</v>
      </c>
      <c r="H19" s="37" t="s">
        <v>21</v>
      </c>
      <c r="I19" s="37" t="s">
        <v>40</v>
      </c>
      <c r="J19" s="37" t="s">
        <v>145</v>
      </c>
      <c r="K19" s="30"/>
      <c r="L19" s="12" t="str">
        <f>"145,0"</f>
        <v>145,0</v>
      </c>
      <c r="M19" s="12" t="str">
        <f>"175,7919"</f>
        <v>175,7919</v>
      </c>
      <c r="N19" s="10" t="s">
        <v>170</v>
      </c>
    </row>
    <row r="21" spans="1:14" ht="16">
      <c r="A21" s="68" t="s">
        <v>42</v>
      </c>
      <c r="B21" s="68"/>
      <c r="C21" s="68"/>
      <c r="D21" s="68"/>
      <c r="E21" s="69"/>
      <c r="F21" s="68"/>
      <c r="G21" s="68"/>
      <c r="H21" s="68"/>
      <c r="I21" s="68"/>
      <c r="J21" s="68"/>
      <c r="K21" s="68"/>
    </row>
    <row r="22" spans="1:14">
      <c r="A22" s="33" t="s">
        <v>68</v>
      </c>
      <c r="B22" s="13" t="s">
        <v>73</v>
      </c>
      <c r="C22" s="13" t="s">
        <v>44</v>
      </c>
      <c r="D22" s="13" t="s">
        <v>45</v>
      </c>
      <c r="E22" s="14" t="s">
        <v>233</v>
      </c>
      <c r="F22" s="13" t="s">
        <v>26</v>
      </c>
      <c r="G22" s="13" t="s">
        <v>14</v>
      </c>
      <c r="H22" s="32" t="s">
        <v>49</v>
      </c>
      <c r="I22" s="31" t="s">
        <v>50</v>
      </c>
      <c r="J22" s="33"/>
      <c r="K22" s="33"/>
      <c r="L22" s="15" t="str">
        <f>"280,0"</f>
        <v>280,0</v>
      </c>
      <c r="M22" s="15" t="str">
        <f>"184,9680"</f>
        <v>184,9680</v>
      </c>
      <c r="N22" s="13"/>
    </row>
    <row r="24" spans="1:14" ht="16">
      <c r="A24" s="68" t="s">
        <v>51</v>
      </c>
      <c r="B24" s="68"/>
      <c r="C24" s="68"/>
      <c r="D24" s="68"/>
      <c r="E24" s="69"/>
      <c r="F24" s="68"/>
      <c r="G24" s="68"/>
      <c r="H24" s="68"/>
      <c r="I24" s="68"/>
      <c r="J24" s="68"/>
      <c r="K24" s="68"/>
    </row>
    <row r="25" spans="1:14">
      <c r="A25" s="27" t="s">
        <v>68</v>
      </c>
      <c r="B25" s="7" t="s">
        <v>160</v>
      </c>
      <c r="C25" s="7" t="s">
        <v>147</v>
      </c>
      <c r="D25" s="7" t="s">
        <v>148</v>
      </c>
      <c r="E25" s="8" t="s">
        <v>233</v>
      </c>
      <c r="F25" s="7" t="s">
        <v>181</v>
      </c>
      <c r="G25" s="7" t="s">
        <v>27</v>
      </c>
      <c r="H25" s="26" t="s">
        <v>46</v>
      </c>
      <c r="I25" s="26" t="s">
        <v>29</v>
      </c>
      <c r="J25" s="28" t="s">
        <v>56</v>
      </c>
      <c r="K25" s="27"/>
      <c r="L25" s="9" t="str">
        <f>"210,0"</f>
        <v>210,0</v>
      </c>
      <c r="M25" s="9" t="str">
        <f>"129,3810"</f>
        <v>129,3810</v>
      </c>
      <c r="N25" s="7" t="s">
        <v>170</v>
      </c>
    </row>
    <row r="26" spans="1:14">
      <c r="A26" s="38" t="s">
        <v>68</v>
      </c>
      <c r="B26" s="34" t="s">
        <v>161</v>
      </c>
      <c r="C26" s="34" t="s">
        <v>178</v>
      </c>
      <c r="D26" s="34" t="s">
        <v>149</v>
      </c>
      <c r="E26" s="35" t="s">
        <v>235</v>
      </c>
      <c r="F26" s="34" t="s">
        <v>181</v>
      </c>
      <c r="G26" s="34" t="s">
        <v>27</v>
      </c>
      <c r="H26" s="40" t="s">
        <v>150</v>
      </c>
      <c r="I26" s="40" t="s">
        <v>46</v>
      </c>
      <c r="J26" s="40" t="s">
        <v>29</v>
      </c>
      <c r="K26" s="38"/>
      <c r="L26" s="36" t="str">
        <f>"210,0"</f>
        <v>210,0</v>
      </c>
      <c r="M26" s="36" t="str">
        <f>"131,0007"</f>
        <v>131,0007</v>
      </c>
      <c r="N26" s="34" t="s">
        <v>170</v>
      </c>
    </row>
    <row r="27" spans="1:14">
      <c r="A27" s="30" t="s">
        <v>121</v>
      </c>
      <c r="B27" s="10" t="s">
        <v>162</v>
      </c>
      <c r="C27" s="10" t="s">
        <v>179</v>
      </c>
      <c r="D27" s="10" t="s">
        <v>151</v>
      </c>
      <c r="E27" s="11" t="s">
        <v>235</v>
      </c>
      <c r="F27" s="10" t="s">
        <v>181</v>
      </c>
      <c r="G27" s="10" t="s">
        <v>27</v>
      </c>
      <c r="H27" s="37" t="s">
        <v>16</v>
      </c>
      <c r="I27" s="37" t="s">
        <v>21</v>
      </c>
      <c r="J27" s="37" t="s">
        <v>39</v>
      </c>
      <c r="K27" s="30"/>
      <c r="L27" s="12" t="str">
        <f>"135,0"</f>
        <v>135,0</v>
      </c>
      <c r="M27" s="12" t="str">
        <f>"157,2089"</f>
        <v>157,2089</v>
      </c>
      <c r="N27" s="10" t="s">
        <v>170</v>
      </c>
    </row>
    <row r="29" spans="1:14">
      <c r="H29" s="5"/>
      <c r="L29" s="24"/>
      <c r="N29" s="6"/>
    </row>
    <row r="30" spans="1:14">
      <c r="H30" s="5"/>
      <c r="L30" s="24"/>
      <c r="N30" s="6"/>
    </row>
    <row r="31" spans="1:14" ht="18">
      <c r="B31" s="17" t="s">
        <v>58</v>
      </c>
      <c r="C31" s="17"/>
      <c r="E31" s="5"/>
      <c r="F31" s="16"/>
      <c r="G31" s="3"/>
      <c r="H31" s="5"/>
      <c r="L31" s="24"/>
      <c r="N31" s="6"/>
    </row>
    <row r="32" spans="1:14" ht="16">
      <c r="B32" s="18" t="s">
        <v>59</v>
      </c>
      <c r="C32" s="18"/>
      <c r="E32" s="5"/>
      <c r="F32" s="16"/>
      <c r="G32" s="3"/>
      <c r="H32" s="5"/>
      <c r="L32" s="24"/>
      <c r="N32" s="6"/>
    </row>
    <row r="33" spans="2:14" ht="14">
      <c r="B33" s="19"/>
      <c r="C33" s="20" t="s">
        <v>114</v>
      </c>
      <c r="E33" s="5"/>
      <c r="F33" s="16"/>
      <c r="G33" s="3"/>
      <c r="N33" s="3"/>
    </row>
    <row r="34" spans="2:14" ht="14">
      <c r="B34" s="21" t="s">
        <v>61</v>
      </c>
      <c r="C34" s="21" t="s">
        <v>62</v>
      </c>
      <c r="D34" s="21" t="s">
        <v>224</v>
      </c>
      <c r="E34" s="22" t="s">
        <v>112</v>
      </c>
      <c r="F34" s="21" t="s">
        <v>64</v>
      </c>
      <c r="G34" s="3"/>
      <c r="N34" s="3"/>
    </row>
    <row r="35" spans="2:14">
      <c r="B35" s="5" t="s">
        <v>133</v>
      </c>
      <c r="C35" s="5" t="s">
        <v>180</v>
      </c>
      <c r="D35" s="24" t="s">
        <v>152</v>
      </c>
      <c r="E35" s="25">
        <v>150</v>
      </c>
      <c r="F35" s="23">
        <v>131.805002689362</v>
      </c>
      <c r="G35" s="3"/>
      <c r="N35" s="3"/>
    </row>
    <row r="36" spans="2:14">
      <c r="B36" s="5" t="s">
        <v>136</v>
      </c>
      <c r="C36" s="5" t="s">
        <v>180</v>
      </c>
      <c r="D36" s="24" t="s">
        <v>67</v>
      </c>
      <c r="E36" s="25">
        <v>160</v>
      </c>
      <c r="F36" s="23">
        <v>116.800003051758</v>
      </c>
      <c r="G36" s="3"/>
      <c r="N36" s="3"/>
    </row>
    <row r="37" spans="2:14">
      <c r="B37" s="5" t="s">
        <v>139</v>
      </c>
      <c r="C37" s="5" t="s">
        <v>180</v>
      </c>
      <c r="D37" s="24" t="s">
        <v>67</v>
      </c>
      <c r="E37" s="25">
        <v>150</v>
      </c>
      <c r="F37" s="23">
        <v>111.08999848365799</v>
      </c>
      <c r="G37" s="3"/>
      <c r="N37" s="3"/>
    </row>
    <row r="38" spans="2:14">
      <c r="G38" s="3"/>
      <c r="N38" s="3"/>
    </row>
    <row r="39" spans="2:14" ht="14">
      <c r="B39" s="19"/>
      <c r="C39" s="20" t="s">
        <v>60</v>
      </c>
      <c r="G39" s="3"/>
      <c r="N39" s="3"/>
    </row>
    <row r="40" spans="2:14" ht="14">
      <c r="B40" s="21" t="s">
        <v>61</v>
      </c>
      <c r="C40" s="21" t="s">
        <v>62</v>
      </c>
      <c r="D40" s="21" t="s">
        <v>224</v>
      </c>
      <c r="E40" s="22" t="s">
        <v>112</v>
      </c>
      <c r="F40" s="21" t="s">
        <v>64</v>
      </c>
      <c r="G40" s="3"/>
      <c r="N40" s="3"/>
    </row>
    <row r="41" spans="2:14">
      <c r="B41" s="5" t="s">
        <v>43</v>
      </c>
      <c r="C41" s="5" t="s">
        <v>60</v>
      </c>
      <c r="D41" s="24" t="s">
        <v>65</v>
      </c>
      <c r="E41" s="25">
        <v>280</v>
      </c>
      <c r="F41" s="23">
        <v>184.96800184249901</v>
      </c>
      <c r="G41" s="3"/>
      <c r="N41" s="3"/>
    </row>
    <row r="42" spans="2:14">
      <c r="B42" s="5" t="s">
        <v>146</v>
      </c>
      <c r="C42" s="5" t="s">
        <v>60</v>
      </c>
      <c r="D42" s="24" t="s">
        <v>66</v>
      </c>
      <c r="E42" s="25">
        <v>210</v>
      </c>
      <c r="F42" s="23">
        <v>129.38100278377499</v>
      </c>
      <c r="G42" s="3"/>
      <c r="N42" s="3"/>
    </row>
    <row r="43" spans="2:14">
      <c r="B43" s="5" t="s">
        <v>31</v>
      </c>
      <c r="C43" s="5" t="s">
        <v>60</v>
      </c>
      <c r="D43" s="24" t="s">
        <v>116</v>
      </c>
      <c r="E43" s="25">
        <v>147.5</v>
      </c>
      <c r="F43" s="23">
        <v>99.473995864391298</v>
      </c>
      <c r="G43" s="16"/>
      <c r="H43" s="5"/>
      <c r="L43" s="24"/>
      <c r="N43" s="6"/>
    </row>
    <row r="44" spans="2:14">
      <c r="E44" s="5"/>
      <c r="G44" s="16"/>
      <c r="H44" s="5"/>
      <c r="L44" s="24"/>
      <c r="N44" s="6"/>
    </row>
  </sheetData>
  <mergeCells count="18">
    <mergeCell ref="A24:K24"/>
    <mergeCell ref="A5:K5"/>
    <mergeCell ref="A8:K8"/>
    <mergeCell ref="A11:K11"/>
    <mergeCell ref="A16:K16"/>
    <mergeCell ref="A21:K21"/>
    <mergeCell ref="A1:N2"/>
    <mergeCell ref="A3:A4"/>
    <mergeCell ref="C3:C4"/>
    <mergeCell ref="D3:D4"/>
    <mergeCell ref="E3:E4"/>
    <mergeCell ref="F3:F4"/>
    <mergeCell ref="G3:G4"/>
    <mergeCell ref="H3:K3"/>
    <mergeCell ref="B3:B4"/>
    <mergeCell ref="L3:L4"/>
    <mergeCell ref="M3:M4"/>
    <mergeCell ref="N3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zoomScaleNormal="100" workbookViewId="0">
      <selection activeCell="E22" sqref="E22"/>
    </sheetView>
  </sheetViews>
  <sheetFormatPr baseColWidth="10" defaultColWidth="8.83203125" defaultRowHeight="13"/>
  <cols>
    <col min="1" max="1" width="7.5" customWidth="1"/>
    <col min="2" max="2" width="22.5" customWidth="1"/>
    <col min="3" max="3" width="24.5" customWidth="1"/>
    <col min="4" max="4" width="21.33203125" customWidth="1"/>
    <col min="5" max="5" width="23.1640625" customWidth="1"/>
    <col min="6" max="6" width="24.5" customWidth="1"/>
    <col min="7" max="7" width="33.5" customWidth="1"/>
    <col min="8" max="11" width="5.5" customWidth="1"/>
    <col min="12" max="12" width="11.5" customWidth="1"/>
    <col min="14" max="14" width="21" customWidth="1"/>
  </cols>
  <sheetData>
    <row r="1" spans="1:14" ht="29" customHeight="1">
      <c r="A1" s="51" t="s">
        <v>228</v>
      </c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 ht="62" customHeight="1" thickBot="1">
      <c r="A2" s="55"/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</row>
    <row r="3" spans="1:14" ht="12" customHeight="1">
      <c r="A3" s="60" t="s">
        <v>230</v>
      </c>
      <c r="B3" s="70" t="s">
        <v>0</v>
      </c>
      <c r="C3" s="62" t="s">
        <v>231</v>
      </c>
      <c r="D3" s="62" t="s">
        <v>6</v>
      </c>
      <c r="E3" s="49" t="s">
        <v>232</v>
      </c>
      <c r="F3" s="59"/>
      <c r="G3" s="59" t="s">
        <v>5</v>
      </c>
      <c r="H3" s="59" t="s">
        <v>229</v>
      </c>
      <c r="I3" s="59"/>
      <c r="J3" s="59"/>
      <c r="K3" s="59"/>
      <c r="L3" s="49" t="s">
        <v>117</v>
      </c>
      <c r="M3" s="49" t="s">
        <v>3</v>
      </c>
      <c r="N3" s="64" t="s">
        <v>2</v>
      </c>
    </row>
    <row r="4" spans="1:14" ht="21" customHeight="1" thickBot="1">
      <c r="A4" s="61"/>
      <c r="B4" s="71"/>
      <c r="C4" s="63"/>
      <c r="D4" s="63"/>
      <c r="E4" s="50"/>
      <c r="F4" s="63"/>
      <c r="G4" s="63"/>
      <c r="H4" s="41">
        <v>1</v>
      </c>
      <c r="I4" s="41">
        <v>2</v>
      </c>
      <c r="J4" s="41">
        <v>3</v>
      </c>
      <c r="K4" s="41" t="s">
        <v>4</v>
      </c>
      <c r="L4" s="50"/>
      <c r="M4" s="50"/>
      <c r="N4" s="65"/>
    </row>
    <row r="5" spans="1:14" ht="16">
      <c r="A5" s="66" t="s">
        <v>10</v>
      </c>
      <c r="B5" s="66"/>
      <c r="C5" s="67"/>
      <c r="D5" s="67"/>
      <c r="E5" s="67"/>
      <c r="F5" s="67"/>
      <c r="G5" s="67"/>
      <c r="H5" s="67"/>
      <c r="I5" s="67"/>
      <c r="J5" s="67"/>
      <c r="K5" s="67"/>
      <c r="L5" s="6"/>
      <c r="M5" s="6"/>
      <c r="N5" s="5"/>
    </row>
    <row r="6" spans="1:14">
      <c r="A6" s="27" t="s">
        <v>68</v>
      </c>
      <c r="B6" s="7" t="s">
        <v>155</v>
      </c>
      <c r="C6" s="7" t="s">
        <v>187</v>
      </c>
      <c r="D6" s="7" t="s">
        <v>137</v>
      </c>
      <c r="E6" s="8" t="s">
        <v>233</v>
      </c>
      <c r="F6" s="7" t="s">
        <v>181</v>
      </c>
      <c r="G6" s="7" t="s">
        <v>27</v>
      </c>
      <c r="H6" s="26" t="s">
        <v>188</v>
      </c>
      <c r="I6" s="26" t="s">
        <v>87</v>
      </c>
      <c r="J6" s="26" t="s">
        <v>88</v>
      </c>
      <c r="K6" s="28" t="s">
        <v>189</v>
      </c>
      <c r="L6" s="9" t="str">
        <f>"55,0"</f>
        <v>55,0</v>
      </c>
      <c r="M6" s="9" t="str">
        <f>"38,8520"</f>
        <v>38,8520</v>
      </c>
      <c r="N6" s="7" t="s">
        <v>170</v>
      </c>
    </row>
    <row r="7" spans="1:14">
      <c r="A7" s="38" t="s">
        <v>121</v>
      </c>
      <c r="B7" s="34" t="s">
        <v>156</v>
      </c>
      <c r="C7" s="34" t="s">
        <v>190</v>
      </c>
      <c r="D7" s="34" t="s">
        <v>140</v>
      </c>
      <c r="E7" s="35" t="s">
        <v>233</v>
      </c>
      <c r="F7" s="34" t="s">
        <v>26</v>
      </c>
      <c r="G7" s="34" t="s">
        <v>27</v>
      </c>
      <c r="H7" s="40" t="s">
        <v>191</v>
      </c>
      <c r="I7" s="39" t="s">
        <v>87</v>
      </c>
      <c r="J7" s="40" t="s">
        <v>87</v>
      </c>
      <c r="K7" s="39"/>
      <c r="L7" s="36" t="str">
        <f>"50,0"</f>
        <v>50,0</v>
      </c>
      <c r="M7" s="36" t="str">
        <f>"35,8625"</f>
        <v>35,8625</v>
      </c>
      <c r="N7" s="34"/>
    </row>
    <row r="8" spans="1:14">
      <c r="A8" s="30" t="s">
        <v>68</v>
      </c>
      <c r="B8" s="10" t="s">
        <v>157</v>
      </c>
      <c r="C8" s="10" t="s">
        <v>175</v>
      </c>
      <c r="D8" s="10" t="s">
        <v>142</v>
      </c>
      <c r="E8" s="11" t="s">
        <v>235</v>
      </c>
      <c r="F8" s="10" t="s">
        <v>181</v>
      </c>
      <c r="G8" s="10" t="s">
        <v>27</v>
      </c>
      <c r="H8" s="29" t="s">
        <v>91</v>
      </c>
      <c r="I8" s="29" t="s">
        <v>91</v>
      </c>
      <c r="J8" s="37" t="s">
        <v>91</v>
      </c>
      <c r="K8" s="30"/>
      <c r="L8" s="12" t="str">
        <f>"30,0"</f>
        <v>30,0</v>
      </c>
      <c r="M8" s="12" t="str">
        <f>"39,7956"</f>
        <v>39,7956</v>
      </c>
      <c r="N8" s="10" t="s">
        <v>192</v>
      </c>
    </row>
    <row r="9" spans="1:14">
      <c r="A9" s="5"/>
      <c r="B9" s="5"/>
      <c r="C9" s="5"/>
      <c r="D9" s="5"/>
      <c r="E9" s="16"/>
      <c r="F9" s="5"/>
      <c r="G9" s="5"/>
      <c r="H9" s="24"/>
      <c r="I9" s="24"/>
      <c r="J9" s="24"/>
      <c r="K9" s="24"/>
      <c r="L9" s="6"/>
      <c r="M9" s="6"/>
      <c r="N9" s="5"/>
    </row>
    <row r="10" spans="1:14" ht="16">
      <c r="A10" s="68" t="s">
        <v>30</v>
      </c>
      <c r="B10" s="68"/>
      <c r="C10" s="68"/>
      <c r="D10" s="68"/>
      <c r="E10" s="69"/>
      <c r="F10" s="68"/>
      <c r="G10" s="68"/>
      <c r="H10" s="68"/>
      <c r="I10" s="68"/>
      <c r="J10" s="68"/>
      <c r="K10" s="68"/>
      <c r="L10" s="6"/>
      <c r="M10" s="6"/>
      <c r="N10" s="5"/>
    </row>
    <row r="11" spans="1:14">
      <c r="A11" s="27" t="s">
        <v>68</v>
      </c>
      <c r="B11" s="7" t="s">
        <v>193</v>
      </c>
      <c r="C11" s="7" t="s">
        <v>194</v>
      </c>
      <c r="D11" s="7" t="s">
        <v>195</v>
      </c>
      <c r="E11" s="8" t="s">
        <v>233</v>
      </c>
      <c r="F11" s="7" t="s">
        <v>186</v>
      </c>
      <c r="G11" s="7" t="s">
        <v>14</v>
      </c>
      <c r="H11" s="26" t="s">
        <v>88</v>
      </c>
      <c r="I11" s="26" t="s">
        <v>196</v>
      </c>
      <c r="J11" s="28" t="s">
        <v>79</v>
      </c>
      <c r="K11" s="27"/>
      <c r="L11" s="9" t="str">
        <f>"62,5"</f>
        <v>62,5</v>
      </c>
      <c r="M11" s="9" t="str">
        <f>"42,4563"</f>
        <v>42,4563</v>
      </c>
      <c r="N11" s="7"/>
    </row>
    <row r="12" spans="1:14">
      <c r="A12" s="30" t="s">
        <v>121</v>
      </c>
      <c r="B12" s="10" t="s">
        <v>124</v>
      </c>
      <c r="C12" s="10" t="s">
        <v>197</v>
      </c>
      <c r="D12" s="10" t="s">
        <v>96</v>
      </c>
      <c r="E12" s="11" t="s">
        <v>233</v>
      </c>
      <c r="F12" s="10" t="s">
        <v>181</v>
      </c>
      <c r="G12" s="10" t="s">
        <v>27</v>
      </c>
      <c r="H12" s="37" t="s">
        <v>87</v>
      </c>
      <c r="I12" s="37" t="s">
        <v>88</v>
      </c>
      <c r="J12" s="37" t="s">
        <v>89</v>
      </c>
      <c r="K12" s="29" t="s">
        <v>102</v>
      </c>
      <c r="L12" s="12" t="str">
        <f>"60,0"</f>
        <v>60,0</v>
      </c>
      <c r="M12" s="12" t="str">
        <f>"39,3690"</f>
        <v>39,3690</v>
      </c>
      <c r="N12" s="10" t="s">
        <v>170</v>
      </c>
    </row>
    <row r="13" spans="1:14">
      <c r="A13" s="5"/>
      <c r="B13" s="5"/>
      <c r="C13" s="5"/>
      <c r="D13" s="5"/>
      <c r="E13" s="16"/>
      <c r="F13" s="5"/>
      <c r="G13" s="5"/>
      <c r="H13" s="24"/>
      <c r="I13" s="24"/>
      <c r="J13" s="24"/>
      <c r="K13" s="24"/>
      <c r="L13" s="6"/>
      <c r="M13" s="6"/>
      <c r="N13" s="5"/>
    </row>
    <row r="14" spans="1:14" ht="16">
      <c r="A14" s="68" t="s">
        <v>42</v>
      </c>
      <c r="B14" s="68"/>
      <c r="C14" s="68"/>
      <c r="D14" s="68"/>
      <c r="E14" s="69"/>
      <c r="F14" s="68"/>
      <c r="G14" s="68"/>
      <c r="H14" s="68"/>
      <c r="I14" s="68"/>
      <c r="J14" s="68"/>
      <c r="K14" s="68"/>
      <c r="L14" s="6"/>
      <c r="M14" s="6"/>
      <c r="N14" s="5"/>
    </row>
    <row r="15" spans="1:14">
      <c r="A15" s="27" t="s">
        <v>68</v>
      </c>
      <c r="B15" s="7" t="s">
        <v>198</v>
      </c>
      <c r="C15" s="7" t="s">
        <v>199</v>
      </c>
      <c r="D15" s="7" t="s">
        <v>200</v>
      </c>
      <c r="E15" s="8" t="s">
        <v>233</v>
      </c>
      <c r="F15" s="7" t="s">
        <v>201</v>
      </c>
      <c r="G15" s="7" t="s">
        <v>14</v>
      </c>
      <c r="H15" s="26" t="s">
        <v>89</v>
      </c>
      <c r="I15" s="26" t="s">
        <v>102</v>
      </c>
      <c r="J15" s="26" t="s">
        <v>78</v>
      </c>
      <c r="K15" s="28" t="s">
        <v>18</v>
      </c>
      <c r="L15" s="9" t="str">
        <f>"67,5"</f>
        <v>67,5</v>
      </c>
      <c r="M15" s="9" t="str">
        <f>"41,8838"</f>
        <v>41,8838</v>
      </c>
      <c r="N15" s="7" t="s">
        <v>202</v>
      </c>
    </row>
    <row r="16" spans="1:14">
      <c r="A16" s="38" t="s">
        <v>121</v>
      </c>
      <c r="B16" s="34" t="s">
        <v>203</v>
      </c>
      <c r="C16" s="34" t="s">
        <v>204</v>
      </c>
      <c r="D16" s="34" t="s">
        <v>205</v>
      </c>
      <c r="E16" s="35" t="s">
        <v>233</v>
      </c>
      <c r="F16" s="34" t="s">
        <v>181</v>
      </c>
      <c r="G16" s="34" t="s">
        <v>27</v>
      </c>
      <c r="H16" s="40" t="s">
        <v>206</v>
      </c>
      <c r="I16" s="40" t="s">
        <v>207</v>
      </c>
      <c r="J16" s="40" t="s">
        <v>88</v>
      </c>
      <c r="K16" s="38"/>
      <c r="L16" s="36" t="str">
        <f>"55,0"</f>
        <v>55,0</v>
      </c>
      <c r="M16" s="36" t="str">
        <f>"34,1742"</f>
        <v>34,1742</v>
      </c>
      <c r="N16" s="34" t="s">
        <v>170</v>
      </c>
    </row>
    <row r="17" spans="1:14">
      <c r="A17" s="30" t="s">
        <v>208</v>
      </c>
      <c r="B17" s="10" t="s">
        <v>164</v>
      </c>
      <c r="C17" s="10" t="s">
        <v>209</v>
      </c>
      <c r="D17" s="10" t="s">
        <v>210</v>
      </c>
      <c r="E17" s="11" t="s">
        <v>233</v>
      </c>
      <c r="F17" s="10" t="s">
        <v>26</v>
      </c>
      <c r="G17" s="10" t="s">
        <v>27</v>
      </c>
      <c r="H17" s="37" t="s">
        <v>87</v>
      </c>
      <c r="I17" s="37" t="s">
        <v>88</v>
      </c>
      <c r="J17" s="29" t="s">
        <v>89</v>
      </c>
      <c r="K17" s="30"/>
      <c r="L17" s="12" t="str">
        <f>"55,0"</f>
        <v>55,0</v>
      </c>
      <c r="M17" s="12" t="str">
        <f>"33,6737"</f>
        <v>33,6737</v>
      </c>
      <c r="N17" s="10"/>
    </row>
    <row r="18" spans="1:14">
      <c r="A18" s="5"/>
      <c r="B18" s="5"/>
      <c r="C18" s="5"/>
      <c r="D18" s="5"/>
      <c r="E18" s="16"/>
      <c r="F18" s="5"/>
      <c r="G18" s="5"/>
      <c r="H18" s="24"/>
      <c r="I18" s="24"/>
      <c r="J18" s="24"/>
      <c r="K18" s="24"/>
      <c r="L18" s="6"/>
      <c r="M18" s="6"/>
      <c r="N18" s="5"/>
    </row>
    <row r="19" spans="1:14" ht="16">
      <c r="A19" s="68" t="s">
        <v>51</v>
      </c>
      <c r="B19" s="68"/>
      <c r="C19" s="68"/>
      <c r="D19" s="68"/>
      <c r="E19" s="69"/>
      <c r="F19" s="68"/>
      <c r="G19" s="68"/>
      <c r="H19" s="68"/>
      <c r="I19" s="68"/>
      <c r="J19" s="68"/>
      <c r="K19" s="68"/>
      <c r="L19" s="6"/>
      <c r="M19" s="6"/>
      <c r="N19" s="5"/>
    </row>
    <row r="20" spans="1:14">
      <c r="A20" s="27" t="s">
        <v>68</v>
      </c>
      <c r="B20" s="7" t="s">
        <v>211</v>
      </c>
      <c r="C20" s="7" t="s">
        <v>212</v>
      </c>
      <c r="D20" s="7" t="s">
        <v>213</v>
      </c>
      <c r="E20" s="8" t="s">
        <v>233</v>
      </c>
      <c r="F20" s="7" t="s">
        <v>182</v>
      </c>
      <c r="G20" s="7" t="s">
        <v>14</v>
      </c>
      <c r="H20" s="26" t="s">
        <v>102</v>
      </c>
      <c r="I20" s="26" t="s">
        <v>214</v>
      </c>
      <c r="J20" s="26" t="s">
        <v>18</v>
      </c>
      <c r="K20" s="26" t="s">
        <v>19</v>
      </c>
      <c r="L20" s="9" t="str">
        <f>"75,0"</f>
        <v>75,0</v>
      </c>
      <c r="M20" s="9" t="str">
        <f>"43,9388"</f>
        <v>43,9388</v>
      </c>
      <c r="N20" s="7"/>
    </row>
    <row r="21" spans="1:14">
      <c r="A21" s="30" t="s">
        <v>121</v>
      </c>
      <c r="B21" s="10" t="s">
        <v>215</v>
      </c>
      <c r="C21" s="10" t="s">
        <v>216</v>
      </c>
      <c r="D21" s="10" t="s">
        <v>217</v>
      </c>
      <c r="E21" s="11" t="s">
        <v>233</v>
      </c>
      <c r="F21" s="10" t="s">
        <v>201</v>
      </c>
      <c r="G21" s="10" t="s">
        <v>14</v>
      </c>
      <c r="H21" s="29" t="s">
        <v>79</v>
      </c>
      <c r="I21" s="37" t="s">
        <v>79</v>
      </c>
      <c r="J21" s="37" t="s">
        <v>214</v>
      </c>
      <c r="K21" s="29"/>
      <c r="L21" s="12" t="str">
        <f>"72,5"</f>
        <v>72,5</v>
      </c>
      <c r="M21" s="12" t="str">
        <f>"42,7714"</f>
        <v>42,7714</v>
      </c>
      <c r="N21" s="10" t="s">
        <v>218</v>
      </c>
    </row>
    <row r="22" spans="1:14">
      <c r="A22" s="5"/>
      <c r="B22" s="5"/>
      <c r="C22" s="5"/>
      <c r="D22" s="5"/>
      <c r="E22" s="16"/>
      <c r="F22" s="5"/>
      <c r="G22" s="5"/>
      <c r="H22" s="24"/>
      <c r="I22" s="24"/>
      <c r="J22" s="24"/>
      <c r="K22" s="24"/>
      <c r="L22" s="6"/>
      <c r="M22" s="6"/>
      <c r="N22" s="5"/>
    </row>
    <row r="23" spans="1:14">
      <c r="A23" s="5"/>
      <c r="B23" s="5"/>
      <c r="C23" s="5"/>
      <c r="D23" s="5"/>
      <c r="E23" s="16"/>
      <c r="F23" s="5"/>
      <c r="G23" s="5"/>
      <c r="H23" s="5"/>
      <c r="I23" s="24"/>
      <c r="J23" s="24"/>
      <c r="K23" s="24"/>
      <c r="L23" s="24"/>
      <c r="M23" s="6"/>
      <c r="N23" s="6"/>
    </row>
    <row r="24" spans="1:14">
      <c r="A24" s="5"/>
      <c r="B24" s="5"/>
      <c r="H24" s="5"/>
      <c r="I24" s="24"/>
      <c r="J24" s="24"/>
      <c r="K24" s="24"/>
      <c r="L24" s="24"/>
      <c r="M24" s="6"/>
      <c r="N24" s="6"/>
    </row>
    <row r="25" spans="1:14" ht="18">
      <c r="A25" s="5"/>
      <c r="B25" s="17" t="s">
        <v>58</v>
      </c>
      <c r="C25" s="17"/>
      <c r="D25" s="5"/>
      <c r="E25" s="5"/>
      <c r="F25" s="16"/>
      <c r="H25" s="5"/>
      <c r="I25" s="24"/>
      <c r="J25" s="24"/>
      <c r="K25" s="24"/>
      <c r="L25" s="24"/>
      <c r="M25" s="6"/>
      <c r="N25" s="6"/>
    </row>
    <row r="26" spans="1:14" ht="16">
      <c r="A26" s="5"/>
      <c r="B26" s="42" t="s">
        <v>59</v>
      </c>
      <c r="C26" s="42"/>
      <c r="D26" s="5"/>
      <c r="E26" s="5"/>
      <c r="F26" s="16"/>
      <c r="H26" s="5"/>
      <c r="I26" s="24"/>
      <c r="J26" s="24"/>
      <c r="K26" s="24"/>
      <c r="L26" s="24"/>
      <c r="M26" s="6"/>
      <c r="N26" s="6"/>
    </row>
    <row r="27" spans="1:14" ht="14">
      <c r="A27" s="5"/>
      <c r="B27" s="19"/>
      <c r="C27" s="20" t="s">
        <v>60</v>
      </c>
      <c r="D27" s="5"/>
      <c r="E27" s="5"/>
      <c r="F27" s="16"/>
      <c r="H27" s="24"/>
      <c r="I27" s="24"/>
      <c r="J27" s="24"/>
      <c r="K27" s="24"/>
      <c r="L27" s="6"/>
      <c r="M27" s="6"/>
      <c r="N27" s="3"/>
    </row>
    <row r="28" spans="1:14" ht="14">
      <c r="A28" s="5"/>
      <c r="B28" s="21" t="s">
        <v>61</v>
      </c>
      <c r="C28" s="21" t="s">
        <v>62</v>
      </c>
      <c r="D28" s="21" t="s">
        <v>224</v>
      </c>
      <c r="E28" s="22" t="s">
        <v>112</v>
      </c>
      <c r="F28" s="21" t="s">
        <v>219</v>
      </c>
      <c r="H28" s="24"/>
      <c r="I28" s="24"/>
      <c r="J28" s="24"/>
      <c r="K28" s="24"/>
      <c r="L28" s="6"/>
      <c r="M28" s="6"/>
      <c r="N28" s="3"/>
    </row>
    <row r="29" spans="1:14">
      <c r="A29" s="5"/>
      <c r="B29" s="5" t="s">
        <v>220</v>
      </c>
      <c r="C29" s="5" t="s">
        <v>60</v>
      </c>
      <c r="D29" s="24" t="s">
        <v>66</v>
      </c>
      <c r="E29" s="25">
        <v>75</v>
      </c>
      <c r="F29" s="23">
        <v>43.938750028610201</v>
      </c>
      <c r="H29" s="24"/>
      <c r="I29" s="24"/>
      <c r="J29" s="24"/>
      <c r="K29" s="24"/>
      <c r="L29" s="6"/>
      <c r="M29" s="6"/>
      <c r="N29" s="3"/>
    </row>
    <row r="30" spans="1:14">
      <c r="A30" s="5"/>
      <c r="B30" s="5" t="s">
        <v>221</v>
      </c>
      <c r="C30" s="5" t="s">
        <v>60</v>
      </c>
      <c r="D30" s="24" t="s">
        <v>66</v>
      </c>
      <c r="E30" s="25">
        <v>72.5</v>
      </c>
      <c r="F30" s="23">
        <v>42.771376818418503</v>
      </c>
      <c r="H30" s="24"/>
      <c r="I30" s="24"/>
      <c r="J30" s="24"/>
      <c r="K30" s="24"/>
      <c r="L30" s="6"/>
      <c r="M30" s="6"/>
      <c r="N30" s="3"/>
    </row>
    <row r="31" spans="1:14">
      <c r="B31" s="5" t="s">
        <v>222</v>
      </c>
      <c r="C31" s="5" t="s">
        <v>60</v>
      </c>
      <c r="D31" s="24" t="s">
        <v>116</v>
      </c>
      <c r="E31" s="25">
        <v>62.5</v>
      </c>
      <c r="F31" s="23">
        <v>42.456250637769699</v>
      </c>
    </row>
  </sheetData>
  <mergeCells count="16">
    <mergeCell ref="A19:K19"/>
    <mergeCell ref="A1:N2"/>
    <mergeCell ref="A3:A4"/>
    <mergeCell ref="B3:B4"/>
    <mergeCell ref="C3:C4"/>
    <mergeCell ref="D3:D4"/>
    <mergeCell ref="E3:E4"/>
    <mergeCell ref="F3:F4"/>
    <mergeCell ref="G3:G4"/>
    <mergeCell ref="H3:K3"/>
    <mergeCell ref="L3:L4"/>
    <mergeCell ref="M3:M4"/>
    <mergeCell ref="N3:N4"/>
    <mergeCell ref="A5:K5"/>
    <mergeCell ref="A10:K10"/>
    <mergeCell ref="A14:K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WRPF ПЛ без экипировки</vt:lpstr>
      <vt:lpstr>WRPF Жим лежа без экип</vt:lpstr>
      <vt:lpstr>WRPF Тяга без экипировки</vt:lpstr>
      <vt:lpstr>WRPF Подъем на бицепс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Екатерина Шевелева</cp:lastModifiedBy>
  <cp:lastPrinted>2015-07-16T19:10:53Z</cp:lastPrinted>
  <dcterms:created xsi:type="dcterms:W3CDTF">2002-06-16T13:36:44Z</dcterms:created>
  <dcterms:modified xsi:type="dcterms:W3CDTF">2023-06-07T16:50:57Z</dcterms:modified>
</cp:coreProperties>
</file>