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C7A96847-D58B-5B4B-8855-51BD684095DE}" xr6:coauthVersionLast="45" xr6:coauthVersionMax="45" xr10:uidLastSave="{00000000-0000-0000-0000-000000000000}"/>
  <bookViews>
    <workbookView xWindow="0" yWindow="460" windowWidth="28800" windowHeight="16240" firstSheet="5" activeTab="8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" sheetId="5" r:id="rId3"/>
    <sheet name="WRPF Двоеборье без экип ДК" sheetId="13" r:id="rId4"/>
    <sheet name="WRPF Двоеборье без экип" sheetId="12" r:id="rId5"/>
    <sheet name="WRPF Жим лежа без экип ДК" sheetId="9" r:id="rId6"/>
    <sheet name="WRPF Жим лежа без экип" sheetId="8" r:id="rId7"/>
    <sheet name="WRPF Тяга без экипировки ДК" sheetId="11" r:id="rId8"/>
    <sheet name="WRPF Тяга без экипировки" sheetId="10" r:id="rId9"/>
  </sheets>
  <definedNames>
    <definedName name="_FilterDatabase" localSheetId="2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3" l="1"/>
  <c r="O9" i="13"/>
  <c r="P6" i="13"/>
  <c r="O6" i="13"/>
  <c r="P6" i="12"/>
  <c r="O6" i="12"/>
  <c r="L13" i="11"/>
  <c r="K13" i="11"/>
  <c r="L10" i="11"/>
  <c r="K10" i="11"/>
  <c r="L9" i="11"/>
  <c r="K9" i="11"/>
  <c r="L6" i="11"/>
  <c r="K6" i="11"/>
  <c r="L7" i="10"/>
  <c r="K7" i="10"/>
  <c r="L6" i="10"/>
  <c r="K6" i="10"/>
  <c r="L23" i="9"/>
  <c r="L22" i="9"/>
  <c r="K22" i="9"/>
  <c r="L19" i="9"/>
  <c r="K19" i="9"/>
  <c r="L18" i="9"/>
  <c r="K18" i="9"/>
  <c r="L15" i="9"/>
  <c r="K15" i="9"/>
  <c r="L14" i="9"/>
  <c r="K14" i="9"/>
  <c r="L13" i="9"/>
  <c r="K13" i="9"/>
  <c r="L12" i="9"/>
  <c r="K12" i="9"/>
  <c r="L9" i="9"/>
  <c r="K9" i="9"/>
  <c r="L6" i="9"/>
  <c r="K6" i="9"/>
  <c r="L30" i="8"/>
  <c r="L27" i="8"/>
  <c r="K27" i="8"/>
  <c r="L26" i="8"/>
  <c r="K26" i="8"/>
  <c r="L25" i="8"/>
  <c r="K25" i="8"/>
  <c r="L24" i="8"/>
  <c r="K24" i="8"/>
  <c r="L21" i="8"/>
  <c r="K21" i="8"/>
  <c r="L20" i="8"/>
  <c r="K20" i="8"/>
  <c r="L19" i="8"/>
  <c r="K19" i="8"/>
  <c r="L18" i="8"/>
  <c r="K18" i="8"/>
  <c r="L17" i="8"/>
  <c r="K17" i="8"/>
  <c r="L14" i="8"/>
  <c r="K14" i="8"/>
  <c r="L13" i="8"/>
  <c r="K13" i="8"/>
  <c r="L10" i="8"/>
  <c r="K10" i="8"/>
  <c r="L7" i="8"/>
  <c r="K7" i="8"/>
  <c r="L6" i="8"/>
  <c r="K6" i="8"/>
  <c r="T22" i="7"/>
  <c r="S22" i="7"/>
  <c r="T21" i="7"/>
  <c r="S21" i="7"/>
  <c r="T18" i="7"/>
  <c r="S18" i="7"/>
  <c r="T15" i="7"/>
  <c r="S15" i="7"/>
  <c r="T12" i="7"/>
  <c r="S12" i="7"/>
  <c r="T9" i="7"/>
  <c r="S9" i="7"/>
  <c r="T6" i="7"/>
  <c r="S6" i="7"/>
  <c r="T14" i="6"/>
  <c r="S14" i="6"/>
  <c r="T11" i="6"/>
  <c r="S11" i="6"/>
  <c r="T10" i="6"/>
  <c r="S10" i="6"/>
  <c r="T7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<sst xmlns="http://schemas.openxmlformats.org/spreadsheetml/2006/main" count="751" uniqueCount="270">
  <si>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</si>
  <si>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</si>
  <si>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</si>
  <si>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</si>
  <si>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</si>
  <si>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</si>
  <si>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</si>
  <si>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</si>
  <si>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</si>
  <si>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</si>
  <si>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</si>
  <si>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Курбацкий Демид</t>
  </si>
  <si>
    <t>Открытая (11.04.1987)/33</t>
  </si>
  <si>
    <t>87,40</t>
  </si>
  <si>
    <t xml:space="preserve">Иркутск/Иркутская область </t>
  </si>
  <si>
    <t>150,0</t>
  </si>
  <si>
    <t>160,0</t>
  </si>
  <si>
    <t>170,0</t>
  </si>
  <si>
    <t>112,5</t>
  </si>
  <si>
    <t>120,0</t>
  </si>
  <si>
    <t>122,5</t>
  </si>
  <si>
    <t>175,0</t>
  </si>
  <si>
    <t>180,0</t>
  </si>
  <si>
    <t>ВЕСОВАЯ КАТЕГОРИЯ   100</t>
  </si>
  <si>
    <t>Непша Александр</t>
  </si>
  <si>
    <t>Открытая (16.07.1992)/28</t>
  </si>
  <si>
    <t>97,60</t>
  </si>
  <si>
    <t>190,0</t>
  </si>
  <si>
    <t>205,0</t>
  </si>
  <si>
    <t>220,0</t>
  </si>
  <si>
    <t>140,0</t>
  </si>
  <si>
    <t>145,0</t>
  </si>
  <si>
    <t>200,0</t>
  </si>
  <si>
    <t>215,0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</si>
  <si>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</si>
  <si>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</si>
  <si>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</si>
  <si>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</si>
  <si>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</si>
  <si>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</si>
  <si>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100</t>
  </si>
  <si>
    <t>90</t>
  </si>
  <si>
    <t>1</t>
  </si>
  <si>
    <t/>
  </si>
  <si>
    <t>ВЕСОВАЯ КАТЕГОРИЯ   75</t>
  </si>
  <si>
    <t>Чалов Даниил</t>
  </si>
  <si>
    <t>Юноши 14-16 (09.12.2004)/15</t>
  </si>
  <si>
    <t>70,50</t>
  </si>
  <si>
    <t xml:space="preserve">Саянск/Иркутская область </t>
  </si>
  <si>
    <t>95,0</t>
  </si>
  <si>
    <t>102,5</t>
  </si>
  <si>
    <t>110,0</t>
  </si>
  <si>
    <t>75,0</t>
  </si>
  <si>
    <t>80,0</t>
  </si>
  <si>
    <t>85,0</t>
  </si>
  <si>
    <t>130,0</t>
  </si>
  <si>
    <t>Арутюнян Роберт</t>
  </si>
  <si>
    <t>Открытая (02.04.1994)/26</t>
  </si>
  <si>
    <t>72,50</t>
  </si>
  <si>
    <t xml:space="preserve">Ангарск/Иркутская область </t>
  </si>
  <si>
    <t>50,0</t>
  </si>
  <si>
    <t>100,0</t>
  </si>
  <si>
    <t>ВЕСОВАЯ КАТЕГОРИЯ   82.5</t>
  </si>
  <si>
    <t>Беляев Алексей</t>
  </si>
  <si>
    <t>Открытая (01.09.1993)/27</t>
  </si>
  <si>
    <t>79,40</t>
  </si>
  <si>
    <t>135,0</t>
  </si>
  <si>
    <t>147,5</t>
  </si>
  <si>
    <t>195,0</t>
  </si>
  <si>
    <t>210,0</t>
  </si>
  <si>
    <t>Гиляев Всеволод</t>
  </si>
  <si>
    <t>Открытая (08.04.1995)/25</t>
  </si>
  <si>
    <t>81,20</t>
  </si>
  <si>
    <t>70,0</t>
  </si>
  <si>
    <t>82,5</t>
  </si>
  <si>
    <t>152,5</t>
  </si>
  <si>
    <t>Вислогузов Алексей</t>
  </si>
  <si>
    <t>Открытая (22.03.1990)/30</t>
  </si>
  <si>
    <t>97,50</t>
  </si>
  <si>
    <t>240,0</t>
  </si>
  <si>
    <t>250,0</t>
  </si>
  <si>
    <t>255,0</t>
  </si>
  <si>
    <t>270,0</t>
  </si>
  <si>
    <t>280,0</t>
  </si>
  <si>
    <t>-</t>
  </si>
  <si>
    <t>2</t>
  </si>
  <si>
    <t>ВЕСОВАЯ КАТЕГОРИЯ   48</t>
  </si>
  <si>
    <t>Калашникова Виктория</t>
  </si>
  <si>
    <t>Открытая (02.02.1990)/30</t>
  </si>
  <si>
    <t>46,90</t>
  </si>
  <si>
    <t>60,0</t>
  </si>
  <si>
    <t>65,0</t>
  </si>
  <si>
    <t>32,5</t>
  </si>
  <si>
    <t>35,0</t>
  </si>
  <si>
    <t>105,0</t>
  </si>
  <si>
    <t>ВЕСОВАЯ КАТЕГОРИЯ   52</t>
  </si>
  <si>
    <t>Нурутдинова Ольга</t>
  </si>
  <si>
    <t>Открытая (07.11.1980)/39</t>
  </si>
  <si>
    <t>51,70</t>
  </si>
  <si>
    <t>77,5</t>
  </si>
  <si>
    <t>45,0</t>
  </si>
  <si>
    <t>52,5</t>
  </si>
  <si>
    <t>107,5</t>
  </si>
  <si>
    <t>115,0</t>
  </si>
  <si>
    <t>ВЕСОВАЯ КАТЕГОРИЯ   60</t>
  </si>
  <si>
    <t>Энгельгард Ольга</t>
  </si>
  <si>
    <t>Открытая (11.03.1985)/35</t>
  </si>
  <si>
    <t>58,30</t>
  </si>
  <si>
    <t>40,0</t>
  </si>
  <si>
    <t>90,0</t>
  </si>
  <si>
    <t>Спиредончук Михаил</t>
  </si>
  <si>
    <t>Открытая (13.08.1988)/32</t>
  </si>
  <si>
    <t>74,20</t>
  </si>
  <si>
    <t>125,0</t>
  </si>
  <si>
    <t>185,0</t>
  </si>
  <si>
    <t>Колков Владислав</t>
  </si>
  <si>
    <t>Юноши 14-16 (15.11.2002)/17</t>
  </si>
  <si>
    <t>82,50</t>
  </si>
  <si>
    <t>127,5</t>
  </si>
  <si>
    <t>Сосновский Никита</t>
  </si>
  <si>
    <t>Открытая (15.12.1987)/32</t>
  </si>
  <si>
    <t>89,90</t>
  </si>
  <si>
    <t>192,5</t>
  </si>
  <si>
    <t>230,0</t>
  </si>
  <si>
    <t>245,0</t>
  </si>
  <si>
    <t>Худоногов Никита</t>
  </si>
  <si>
    <t>Открытая (29.10.1991)/28</t>
  </si>
  <si>
    <t>89,20</t>
  </si>
  <si>
    <t>97,5</t>
  </si>
  <si>
    <t>165,0</t>
  </si>
  <si>
    <t xml:space="preserve">Нурутдинов М. </t>
  </si>
  <si>
    <t>ВЕСОВАЯ КАТЕГОРИЯ   67.5</t>
  </si>
  <si>
    <t>Катунина Екатерина</t>
  </si>
  <si>
    <t>Девушки 17-19 (08.04.2003)/17</t>
  </si>
  <si>
    <t>60,30</t>
  </si>
  <si>
    <t>30,0</t>
  </si>
  <si>
    <t>Эртман Анастасия</t>
  </si>
  <si>
    <t>Открытая (20.12.1995)/24</t>
  </si>
  <si>
    <t>66,40</t>
  </si>
  <si>
    <t>Легерев Данил</t>
  </si>
  <si>
    <t>Юноши 14-16 (15.09.2009)/11</t>
  </si>
  <si>
    <t>46,20</t>
  </si>
  <si>
    <t>Вощенко Александр</t>
  </si>
  <si>
    <t>Открытая (23.11.1992)/27</t>
  </si>
  <si>
    <t>81,40</t>
  </si>
  <si>
    <t>142,5</t>
  </si>
  <si>
    <t>Гайчук Павел</t>
  </si>
  <si>
    <t>Открытая (06.04.1995)/25</t>
  </si>
  <si>
    <t>82,20</t>
  </si>
  <si>
    <t>Сапожников Владислав</t>
  </si>
  <si>
    <t>Открытая (21.10.1993)/27</t>
  </si>
  <si>
    <t>89,40</t>
  </si>
  <si>
    <t xml:space="preserve">Братск/Иркутская область </t>
  </si>
  <si>
    <t>Усов Евгений</t>
  </si>
  <si>
    <t>Открытая (09.10.1991)/29</t>
  </si>
  <si>
    <t>88,30</t>
  </si>
  <si>
    <t>167,5</t>
  </si>
  <si>
    <t>Никитин Владислав</t>
  </si>
  <si>
    <t>Открытая (04.02.1995)/25</t>
  </si>
  <si>
    <t>88,90</t>
  </si>
  <si>
    <t>155,0</t>
  </si>
  <si>
    <t>Андреев Илья</t>
  </si>
  <si>
    <t>Открытая (17.06.1986)/34</t>
  </si>
  <si>
    <t>90,00</t>
  </si>
  <si>
    <t>Фаткулов Артем</t>
  </si>
  <si>
    <t>Мастера 40-49 (17.07.1978)/42</t>
  </si>
  <si>
    <t>89,50</t>
  </si>
  <si>
    <t>177,5</t>
  </si>
  <si>
    <t>Енкин Никита</t>
  </si>
  <si>
    <t>Открытая (01.06.1994)/26</t>
  </si>
  <si>
    <t>99,90</t>
  </si>
  <si>
    <t>182,5</t>
  </si>
  <si>
    <t>Яхонтов Руслан</t>
  </si>
  <si>
    <t>Открытая (21.01.1980)/40</t>
  </si>
  <si>
    <t>95,50</t>
  </si>
  <si>
    <t>172,5</t>
  </si>
  <si>
    <t>Андреев Александр</t>
  </si>
  <si>
    <t>Открытая (19.06.1992)/28</t>
  </si>
  <si>
    <t>97,00</t>
  </si>
  <si>
    <t>Мастера 40-49 (21.01.1980)/40</t>
  </si>
  <si>
    <t>ВЕСОВАЯ КАТЕГОРИЯ   140</t>
  </si>
  <si>
    <t>Тирских Алексей</t>
  </si>
  <si>
    <t>Открытая (04.10.1985)/35</t>
  </si>
  <si>
    <t>128,60</t>
  </si>
  <si>
    <t xml:space="preserve">Результат </t>
  </si>
  <si>
    <t>128,1200</t>
  </si>
  <si>
    <t>112,6280</t>
  </si>
  <si>
    <t>106,3755</t>
  </si>
  <si>
    <t>Результат</t>
  </si>
  <si>
    <t>3</t>
  </si>
  <si>
    <t>4</t>
  </si>
  <si>
    <t>Кузенкова Алена</t>
  </si>
  <si>
    <t>Открытая (27.08.1984)/36</t>
  </si>
  <si>
    <t>51,40</t>
  </si>
  <si>
    <t>57,5</t>
  </si>
  <si>
    <t>Акопян Ваган</t>
  </si>
  <si>
    <t>Мастера 40-49 (22.12.1978)/41</t>
  </si>
  <si>
    <t>71,50</t>
  </si>
  <si>
    <t>Юноши 17-19 (15.11.2002)/17</t>
  </si>
  <si>
    <t>Зорченко Денис</t>
  </si>
  <si>
    <t>Открытая (24.05.1989)/31</t>
  </si>
  <si>
    <t>81,30</t>
  </si>
  <si>
    <t>Тараканов Алексей</t>
  </si>
  <si>
    <t>Открытая (04.11.1989)/30</t>
  </si>
  <si>
    <t>81,90</t>
  </si>
  <si>
    <t>Тетерин Сергей</t>
  </si>
  <si>
    <t>Мастера 50-59 (24.03.1962)/58</t>
  </si>
  <si>
    <t>Малыгин Илья</t>
  </si>
  <si>
    <t>Открытая (19.03.1990)/30</t>
  </si>
  <si>
    <t>87,90</t>
  </si>
  <si>
    <t>Сергеев Иван</t>
  </si>
  <si>
    <t>Открытая (10.12.1994)/25</t>
  </si>
  <si>
    <t>87,70</t>
  </si>
  <si>
    <t>Соболев Геннадий</t>
  </si>
  <si>
    <t>Открытая (06.10.1990)/30</t>
  </si>
  <si>
    <t>91,70</t>
  </si>
  <si>
    <t>Мельников Леонид</t>
  </si>
  <si>
    <t>Открытая (06.08.1991)/29</t>
  </si>
  <si>
    <t>98,20</t>
  </si>
  <si>
    <t>Николаев Иван</t>
  </si>
  <si>
    <t>Открытая (29.12.1991)/28</t>
  </si>
  <si>
    <t>74,00</t>
  </si>
  <si>
    <t>187,5</t>
  </si>
  <si>
    <t>Шабаров Сергей</t>
  </si>
  <si>
    <t>Юноши 17-19 (09.04.2001)/19</t>
  </si>
  <si>
    <t>75,60</t>
  </si>
  <si>
    <t>Орлов Александр</t>
  </si>
  <si>
    <t>Открытая (04.03.1987)/33</t>
  </si>
  <si>
    <t>96,00</t>
  </si>
  <si>
    <t>157,5</t>
  </si>
  <si>
    <t>262,5</t>
  </si>
  <si>
    <t>275,0</t>
  </si>
  <si>
    <t>Непомнящих Алексей</t>
  </si>
  <si>
    <t>Открытая (27.01.1987)/33</t>
  </si>
  <si>
    <t>98,50</t>
  </si>
  <si>
    <t>Открытый мастерский турнир «Heavy Metal»
WRPF любители Пауэрлифтинг без экипировки ДК
Ангарск/Иркутская область, 24 октября 2020 года</t>
  </si>
  <si>
    <t>Открытый мастерский турнир «Heavy Metal»
WRPF любители Пауэрлифтинг без экипировки
Ангарск/Иркутская область, 24 октября 2020 года</t>
  </si>
  <si>
    <t>Открытый мастерский турнир «Heavy Metal»
WRPF любители Пауэрлифтинг классический в бинтах
Ангарск/Иркутская область, 24 октября 2020 года</t>
  </si>
  <si>
    <t>Открытый мастерский турнир «Heavy Metal»
WRPF любители Силовое двоеборье без экипировки ДК
Ангарск/Иркутская область, 24 октября 2020 года</t>
  </si>
  <si>
    <t>Открытый мастерский турнир «Heavy Metal»
WRPF любители Силовое двоеборье без экипировки
Ангарск/Иркутская область, 24 октября 2020 года</t>
  </si>
  <si>
    <t>Открытый мастерский турнир «Heavy Metal»
WRPF любители Жим лежа без экипировки ДК
Ангарск/Иркутская область, 24 октября 2020 года</t>
  </si>
  <si>
    <t>Открытый мастерский турнир «Heavy Metal»
WRPF любители Жим лежа без экипировки
Ангарск/Иркутская область, 24 октября 2020 года</t>
  </si>
  <si>
    <t>Открытый мастерский турнир «Heavy Metal»
WRPF любители Становая тяга без экипировки ДК
Ангарск/Иркутская область, 24 октября 2020 года</t>
  </si>
  <si>
    <t>Открытый мастерский турнир «Heavy Metal»
WRPF любители Становая тяга без экипировки
Ангарск/Иркутская область, 24 октября 2020 года</t>
  </si>
  <si>
    <t xml:space="preserve">Макеева Ю. </t>
  </si>
  <si>
    <t xml:space="preserve">Вяхирев И. </t>
  </si>
  <si>
    <t xml:space="preserve">Вислогузов. А. </t>
  </si>
  <si>
    <t xml:space="preserve">Тарасов К. </t>
  </si>
  <si>
    <t xml:space="preserve">Усолье-Сибирское/Иркутская область </t>
  </si>
  <si>
    <t>Загородникова И.</t>
  </si>
  <si>
    <t xml:space="preserve">Харитонов С. </t>
  </si>
  <si>
    <t xml:space="preserve">Усов Е. </t>
  </si>
  <si>
    <t xml:space="preserve">Шураев П. </t>
  </si>
  <si>
    <t>Весовая категория</t>
  </si>
  <si>
    <t xml:space="preserve">Сухова Е. </t>
  </si>
  <si>
    <t xml:space="preserve">Вислогузов А. </t>
  </si>
  <si>
    <t xml:space="preserve">Соболев Г. </t>
  </si>
  <si>
    <t xml:space="preserve">Желтенко Е. </t>
  </si>
  <si>
    <t xml:space="preserve">Черных Е.  </t>
  </si>
  <si>
    <t xml:space="preserve">Шумаев П. </t>
  </si>
  <si>
    <t xml:space="preserve">Беловал Е. </t>
  </si>
  <si>
    <t xml:space="preserve">Орлов А. </t>
  </si>
  <si>
    <t>№</t>
  </si>
  <si>
    <t xml:space="preserve">
Дата рождения/Возраст</t>
  </si>
  <si>
    <t>Возрастная группа</t>
  </si>
  <si>
    <t>O</t>
  </si>
  <si>
    <t>T1</t>
  </si>
  <si>
    <t>M1</t>
  </si>
  <si>
    <t>T2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</si>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</sst>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F13E-4FD6-47B4-8059-33EDC629F5DA}">
  <dimension ref="A1:U2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33" t="s">
        <v>235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86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42</v>
      </c>
      <c r="B6" s="7" t="s">
        <v>87</v>
      </c>
      <c r="C6" s="7" t="s">
        <v>88</v>
      </c>
      <c r="D6" s="7" t="s">
        <v>89</v>
      </c>
      <c r="E6" s="7" t="s">
        <v>265</v>
      </c>
      <c r="F6" s="7" t="s">
        <v>14</v>
      </c>
      <c r="G6" s="14" t="s">
        <v>90</v>
      </c>
      <c r="H6" s="14" t="s">
        <v>91</v>
      </c>
      <c r="I6" s="8"/>
      <c r="J6" s="8"/>
      <c r="K6" s="14" t="s">
        <v>92</v>
      </c>
      <c r="L6" s="15" t="s">
        <v>93</v>
      </c>
      <c r="M6" s="14" t="s">
        <v>93</v>
      </c>
      <c r="N6" s="8"/>
      <c r="O6" s="14" t="s">
        <v>94</v>
      </c>
      <c r="P6" s="14" t="s">
        <v>51</v>
      </c>
      <c r="Q6" s="8"/>
      <c r="R6" s="8"/>
      <c r="S6" s="8" t="str">
        <f>"210,0"</f>
        <v>210,0</v>
      </c>
      <c r="T6" s="8" t="str">
        <f>"282,8700"</f>
        <v>282,8700</v>
      </c>
      <c r="U6" s="7" t="s">
        <v>244</v>
      </c>
    </row>
    <row r="7" spans="1:21">
      <c r="B7" s="5" t="s">
        <v>43</v>
      </c>
    </row>
    <row r="8" spans="1:21" ht="16">
      <c r="A8" s="52" t="s">
        <v>95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42</v>
      </c>
      <c r="B9" s="7" t="s">
        <v>96</v>
      </c>
      <c r="C9" s="7" t="s">
        <v>97</v>
      </c>
      <c r="D9" s="7" t="s">
        <v>98</v>
      </c>
      <c r="E9" s="7" t="s">
        <v>265</v>
      </c>
      <c r="F9" s="7" t="s">
        <v>14</v>
      </c>
      <c r="G9" s="14" t="s">
        <v>73</v>
      </c>
      <c r="H9" s="14" t="s">
        <v>52</v>
      </c>
      <c r="I9" s="14" t="s">
        <v>99</v>
      </c>
      <c r="J9" s="8"/>
      <c r="K9" s="14" t="s">
        <v>100</v>
      </c>
      <c r="L9" s="14" t="s">
        <v>60</v>
      </c>
      <c r="M9" s="15" t="s">
        <v>101</v>
      </c>
      <c r="N9" s="8"/>
      <c r="O9" s="14" t="s">
        <v>61</v>
      </c>
      <c r="P9" s="14" t="s">
        <v>102</v>
      </c>
      <c r="Q9" s="14" t="s">
        <v>103</v>
      </c>
      <c r="R9" s="8"/>
      <c r="S9" s="8" t="str">
        <f>"242,5"</f>
        <v>242,5</v>
      </c>
      <c r="T9" s="8" t="str">
        <f>"303,6585"</f>
        <v>303,6585</v>
      </c>
      <c r="U9" s="7" t="s">
        <v>130</v>
      </c>
    </row>
    <row r="10" spans="1:21">
      <c r="B10" s="5" t="s">
        <v>43</v>
      </c>
    </row>
    <row r="11" spans="1:21" ht="16">
      <c r="A11" s="52" t="s">
        <v>104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8" t="s">
        <v>42</v>
      </c>
      <c r="B12" s="7" t="s">
        <v>105</v>
      </c>
      <c r="C12" s="7" t="s">
        <v>106</v>
      </c>
      <c r="D12" s="7" t="s">
        <v>107</v>
      </c>
      <c r="E12" s="7" t="s">
        <v>265</v>
      </c>
      <c r="F12" s="7" t="s">
        <v>59</v>
      </c>
      <c r="G12" s="14" t="s">
        <v>73</v>
      </c>
      <c r="H12" s="14" t="s">
        <v>52</v>
      </c>
      <c r="I12" s="14" t="s">
        <v>74</v>
      </c>
      <c r="J12" s="8"/>
      <c r="K12" s="14" t="s">
        <v>108</v>
      </c>
      <c r="L12" s="14" t="s">
        <v>100</v>
      </c>
      <c r="M12" s="15" t="s">
        <v>60</v>
      </c>
      <c r="N12" s="8"/>
      <c r="O12" s="14" t="s">
        <v>53</v>
      </c>
      <c r="P12" s="14" t="s">
        <v>109</v>
      </c>
      <c r="Q12" s="14" t="s">
        <v>61</v>
      </c>
      <c r="R12" s="8"/>
      <c r="S12" s="8" t="str">
        <f>"227,5"</f>
        <v>227,5</v>
      </c>
      <c r="T12" s="8" t="str">
        <f>"259,3728"</f>
        <v>259,3728</v>
      </c>
      <c r="U12" s="7" t="s">
        <v>245</v>
      </c>
    </row>
    <row r="13" spans="1:21">
      <c r="B13" s="5" t="s">
        <v>43</v>
      </c>
    </row>
    <row r="14" spans="1:21" ht="16">
      <c r="A14" s="52" t="s">
        <v>44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8" t="s">
        <v>42</v>
      </c>
      <c r="B15" s="7" t="s">
        <v>110</v>
      </c>
      <c r="C15" s="7" t="s">
        <v>111</v>
      </c>
      <c r="D15" s="7" t="s">
        <v>112</v>
      </c>
      <c r="E15" s="7" t="s">
        <v>265</v>
      </c>
      <c r="F15" s="7" t="s">
        <v>14</v>
      </c>
      <c r="G15" s="14" t="s">
        <v>16</v>
      </c>
      <c r="H15" s="14" t="s">
        <v>17</v>
      </c>
      <c r="I15" s="14" t="s">
        <v>22</v>
      </c>
      <c r="J15" s="8"/>
      <c r="K15" s="14" t="s">
        <v>113</v>
      </c>
      <c r="L15" s="14" t="s">
        <v>55</v>
      </c>
      <c r="M15" s="15" t="s">
        <v>66</v>
      </c>
      <c r="N15" s="8"/>
      <c r="O15" s="14" t="s">
        <v>114</v>
      </c>
      <c r="P15" s="14" t="s">
        <v>68</v>
      </c>
      <c r="Q15" s="15" t="s">
        <v>32</v>
      </c>
      <c r="R15" s="8"/>
      <c r="S15" s="8" t="str">
        <f>"505,0"</f>
        <v>505,0</v>
      </c>
      <c r="T15" s="8" t="str">
        <f>"362,5395"</f>
        <v>362,5395</v>
      </c>
      <c r="U15" s="7"/>
    </row>
    <row r="16" spans="1:21">
      <c r="B16" s="5" t="s">
        <v>43</v>
      </c>
    </row>
    <row r="17" spans="1:21" ht="16">
      <c r="A17" s="52" t="s">
        <v>62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>
      <c r="A18" s="8" t="s">
        <v>42</v>
      </c>
      <c r="B18" s="7" t="s">
        <v>115</v>
      </c>
      <c r="C18" s="7" t="s">
        <v>116</v>
      </c>
      <c r="D18" s="7" t="s">
        <v>117</v>
      </c>
      <c r="E18" s="7" t="s">
        <v>266</v>
      </c>
      <c r="F18" s="7" t="s">
        <v>48</v>
      </c>
      <c r="G18" s="14" t="s">
        <v>16</v>
      </c>
      <c r="H18" s="14" t="s">
        <v>17</v>
      </c>
      <c r="I18" s="14" t="s">
        <v>22</v>
      </c>
      <c r="J18" s="8"/>
      <c r="K18" s="14" t="s">
        <v>51</v>
      </c>
      <c r="L18" s="14" t="s">
        <v>19</v>
      </c>
      <c r="M18" s="14" t="s">
        <v>118</v>
      </c>
      <c r="N18" s="8"/>
      <c r="O18" s="14" t="s">
        <v>17</v>
      </c>
      <c r="P18" s="14" t="s">
        <v>22</v>
      </c>
      <c r="Q18" s="14" t="s">
        <v>27</v>
      </c>
      <c r="R18" s="8"/>
      <c r="S18" s="8" t="str">
        <f>"497,5"</f>
        <v>497,5</v>
      </c>
      <c r="T18" s="8" t="str">
        <f>"333,2753"</f>
        <v>333,2753</v>
      </c>
      <c r="U18" s="7"/>
    </row>
    <row r="19" spans="1:21">
      <c r="B19" s="5" t="s">
        <v>43</v>
      </c>
    </row>
    <row r="20" spans="1:21" ht="16">
      <c r="A20" s="52" t="s">
        <v>10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21">
      <c r="A21" s="17" t="s">
        <v>42</v>
      </c>
      <c r="B21" s="16" t="s">
        <v>119</v>
      </c>
      <c r="C21" s="16" t="s">
        <v>120</v>
      </c>
      <c r="D21" s="16" t="s">
        <v>121</v>
      </c>
      <c r="E21" s="16" t="s">
        <v>265</v>
      </c>
      <c r="F21" s="16" t="s">
        <v>14</v>
      </c>
      <c r="G21" s="20" t="s">
        <v>114</v>
      </c>
      <c r="H21" s="20" t="s">
        <v>122</v>
      </c>
      <c r="I21" s="21" t="s">
        <v>32</v>
      </c>
      <c r="J21" s="17"/>
      <c r="K21" s="20" t="s">
        <v>55</v>
      </c>
      <c r="L21" s="20" t="s">
        <v>66</v>
      </c>
      <c r="M21" s="17"/>
      <c r="N21" s="17"/>
      <c r="O21" s="20" t="s">
        <v>123</v>
      </c>
      <c r="P21" s="20" t="s">
        <v>124</v>
      </c>
      <c r="Q21" s="20" t="s">
        <v>80</v>
      </c>
      <c r="R21" s="17"/>
      <c r="S21" s="17" t="str">
        <f>"577,5"</f>
        <v>577,5</v>
      </c>
      <c r="T21" s="17" t="str">
        <f>"368,9070"</f>
        <v>368,9070</v>
      </c>
      <c r="U21" s="16"/>
    </row>
    <row r="22" spans="1:21">
      <c r="A22" s="19" t="s">
        <v>85</v>
      </c>
      <c r="B22" s="18" t="s">
        <v>125</v>
      </c>
      <c r="C22" s="18" t="s">
        <v>126</v>
      </c>
      <c r="D22" s="18" t="s">
        <v>127</v>
      </c>
      <c r="E22" s="18" t="s">
        <v>265</v>
      </c>
      <c r="F22" s="18" t="s">
        <v>14</v>
      </c>
      <c r="G22" s="23" t="s">
        <v>30</v>
      </c>
      <c r="H22" s="23" t="s">
        <v>15</v>
      </c>
      <c r="I22" s="23" t="s">
        <v>16</v>
      </c>
      <c r="J22" s="19"/>
      <c r="K22" s="23" t="s">
        <v>109</v>
      </c>
      <c r="L22" s="23" t="s">
        <v>128</v>
      </c>
      <c r="M22" s="22" t="s">
        <v>94</v>
      </c>
      <c r="N22" s="19"/>
      <c r="O22" s="23" t="s">
        <v>15</v>
      </c>
      <c r="P22" s="23" t="s">
        <v>129</v>
      </c>
      <c r="Q22" s="22" t="s">
        <v>17</v>
      </c>
      <c r="R22" s="19"/>
      <c r="S22" s="19" t="str">
        <f>"422,5"</f>
        <v>422,5</v>
      </c>
      <c r="T22" s="19" t="str">
        <f>"270,9493"</f>
        <v>270,9493</v>
      </c>
      <c r="U22" s="18" t="s">
        <v>130</v>
      </c>
    </row>
    <row r="23" spans="1:21">
      <c r="B23" s="5" t="s">
        <v>43</v>
      </c>
    </row>
    <row r="24" spans="1:21">
      <c r="B24" s="5" t="s">
        <v>43</v>
      </c>
    </row>
  </sheetData>
  <mergeCells count="19">
    <mergeCell ref="A20:R20"/>
    <mergeCell ref="A5:R5"/>
    <mergeCell ref="A8:R8"/>
    <mergeCell ref="A11:R11"/>
    <mergeCell ref="A14:R14"/>
    <mergeCell ref="A17:R17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DE33-DCE3-4637-B077-0C5B10522781}">
  <dimension ref="A1:U15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33" t="s">
        <v>236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54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44"/>
      <c r="U4" s="49"/>
    </row>
    <row r="5" spans="1:21" ht="16">
      <c r="A5" s="50" t="s">
        <v>44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7" t="s">
        <v>42</v>
      </c>
      <c r="B6" s="16" t="s">
        <v>45</v>
      </c>
      <c r="C6" s="16" t="s">
        <v>46</v>
      </c>
      <c r="D6" s="16" t="s">
        <v>47</v>
      </c>
      <c r="E6" s="16" t="s">
        <v>266</v>
      </c>
      <c r="F6" s="16" t="s">
        <v>48</v>
      </c>
      <c r="G6" s="20" t="s">
        <v>49</v>
      </c>
      <c r="H6" s="20" t="s">
        <v>50</v>
      </c>
      <c r="I6" s="21" t="s">
        <v>51</v>
      </c>
      <c r="J6" s="17"/>
      <c r="K6" s="20" t="s">
        <v>52</v>
      </c>
      <c r="L6" s="20" t="s">
        <v>53</v>
      </c>
      <c r="M6" s="21" t="s">
        <v>54</v>
      </c>
      <c r="N6" s="17"/>
      <c r="O6" s="20" t="s">
        <v>55</v>
      </c>
      <c r="P6" s="21" t="s">
        <v>30</v>
      </c>
      <c r="Q6" s="21" t="s">
        <v>31</v>
      </c>
      <c r="R6" s="17"/>
      <c r="S6" s="29" t="str">
        <f>"312,5"</f>
        <v>312,5</v>
      </c>
      <c r="T6" s="17" t="str">
        <f>"232,9062"</f>
        <v>232,9062</v>
      </c>
      <c r="U6" s="16"/>
    </row>
    <row r="7" spans="1:21">
      <c r="A7" s="19" t="s">
        <v>84</v>
      </c>
      <c r="B7" s="18" t="s">
        <v>56</v>
      </c>
      <c r="C7" s="18" t="s">
        <v>57</v>
      </c>
      <c r="D7" s="18" t="s">
        <v>58</v>
      </c>
      <c r="E7" s="18" t="s">
        <v>265</v>
      </c>
      <c r="F7" s="18" t="s">
        <v>59</v>
      </c>
      <c r="G7" s="22" t="s">
        <v>30</v>
      </c>
      <c r="H7" s="22" t="s">
        <v>30</v>
      </c>
      <c r="I7" s="22" t="s">
        <v>30</v>
      </c>
      <c r="J7" s="19"/>
      <c r="K7" s="22"/>
      <c r="L7" s="19"/>
      <c r="M7" s="19"/>
      <c r="N7" s="19"/>
      <c r="O7" s="22"/>
      <c r="P7" s="19"/>
      <c r="Q7" s="19"/>
      <c r="R7" s="19"/>
      <c r="S7" s="30">
        <v>0</v>
      </c>
      <c r="T7" s="19" t="str">
        <f>"0,0000"</f>
        <v>0,0000</v>
      </c>
      <c r="U7" s="18" t="s">
        <v>246</v>
      </c>
    </row>
    <row r="8" spans="1:21">
      <c r="B8" s="5" t="s">
        <v>43</v>
      </c>
    </row>
    <row r="9" spans="1:21" ht="16">
      <c r="A9" s="52" t="s">
        <v>62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1">
      <c r="A10" s="17" t="s">
        <v>42</v>
      </c>
      <c r="B10" s="16" t="s">
        <v>63</v>
      </c>
      <c r="C10" s="16" t="s">
        <v>64</v>
      </c>
      <c r="D10" s="16" t="s">
        <v>65</v>
      </c>
      <c r="E10" s="16" t="s">
        <v>265</v>
      </c>
      <c r="F10" s="16" t="s">
        <v>59</v>
      </c>
      <c r="G10" s="21" t="s">
        <v>21</v>
      </c>
      <c r="H10" s="21" t="s">
        <v>21</v>
      </c>
      <c r="I10" s="20" t="s">
        <v>21</v>
      </c>
      <c r="J10" s="17"/>
      <c r="K10" s="20" t="s">
        <v>66</v>
      </c>
      <c r="L10" s="20" t="s">
        <v>30</v>
      </c>
      <c r="M10" s="20" t="s">
        <v>67</v>
      </c>
      <c r="N10" s="17"/>
      <c r="O10" s="21" t="s">
        <v>27</v>
      </c>
      <c r="P10" s="20" t="s">
        <v>68</v>
      </c>
      <c r="Q10" s="20" t="s">
        <v>69</v>
      </c>
      <c r="R10" s="17"/>
      <c r="S10" s="29" t="str">
        <f>"532,5"</f>
        <v>532,5</v>
      </c>
      <c r="T10" s="17" t="str">
        <f>"365,2950"</f>
        <v>365,2950</v>
      </c>
      <c r="U10" s="16" t="s">
        <v>247</v>
      </c>
    </row>
    <row r="11" spans="1:21">
      <c r="A11" s="19" t="s">
        <v>85</v>
      </c>
      <c r="B11" s="18" t="s">
        <v>70</v>
      </c>
      <c r="C11" s="18" t="s">
        <v>71</v>
      </c>
      <c r="D11" s="18" t="s">
        <v>72</v>
      </c>
      <c r="E11" s="18" t="s">
        <v>265</v>
      </c>
      <c r="F11" s="18" t="s">
        <v>59</v>
      </c>
      <c r="G11" s="22" t="s">
        <v>55</v>
      </c>
      <c r="H11" s="22" t="s">
        <v>55</v>
      </c>
      <c r="I11" s="23" t="s">
        <v>55</v>
      </c>
      <c r="J11" s="19"/>
      <c r="K11" s="22" t="s">
        <v>73</v>
      </c>
      <c r="L11" s="23" t="s">
        <v>73</v>
      </c>
      <c r="M11" s="23" t="s">
        <v>74</v>
      </c>
      <c r="N11" s="19"/>
      <c r="O11" s="23" t="s">
        <v>30</v>
      </c>
      <c r="P11" s="23" t="s">
        <v>67</v>
      </c>
      <c r="Q11" s="23" t="s">
        <v>75</v>
      </c>
      <c r="R11" s="19"/>
      <c r="S11" s="30" t="str">
        <f>"365,0"</f>
        <v>365,0</v>
      </c>
      <c r="T11" s="19" t="str">
        <f>"246,8860"</f>
        <v>246,8860</v>
      </c>
      <c r="U11" s="18" t="s">
        <v>245</v>
      </c>
    </row>
    <row r="12" spans="1:21">
      <c r="B12" s="5" t="s">
        <v>43</v>
      </c>
    </row>
    <row r="13" spans="1:21" ht="16">
      <c r="A13" s="52" t="s">
        <v>23</v>
      </c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21">
      <c r="A14" s="8" t="s">
        <v>42</v>
      </c>
      <c r="B14" s="7" t="s">
        <v>76</v>
      </c>
      <c r="C14" s="7" t="s">
        <v>77</v>
      </c>
      <c r="D14" s="7" t="s">
        <v>78</v>
      </c>
      <c r="E14" s="7" t="s">
        <v>265</v>
      </c>
      <c r="F14" s="7" t="s">
        <v>59</v>
      </c>
      <c r="G14" s="14" t="s">
        <v>79</v>
      </c>
      <c r="H14" s="14" t="s">
        <v>80</v>
      </c>
      <c r="I14" s="15" t="s">
        <v>81</v>
      </c>
      <c r="J14" s="8"/>
      <c r="K14" s="14" t="s">
        <v>22</v>
      </c>
      <c r="L14" s="14" t="s">
        <v>27</v>
      </c>
      <c r="M14" s="15" t="s">
        <v>32</v>
      </c>
      <c r="N14" s="8"/>
      <c r="O14" s="14" t="s">
        <v>82</v>
      </c>
      <c r="P14" s="15" t="s">
        <v>83</v>
      </c>
      <c r="Q14" s="15" t="s">
        <v>83</v>
      </c>
      <c r="R14" s="8"/>
      <c r="S14" s="31" t="str">
        <f>"710,0"</f>
        <v>710,0</v>
      </c>
      <c r="T14" s="8" t="str">
        <f>"436,6500"</f>
        <v>436,6500</v>
      </c>
      <c r="U14" s="7"/>
    </row>
    <row r="15" spans="1:21">
      <c r="B15" s="5" t="s">
        <v>43</v>
      </c>
    </row>
  </sheetData>
  <mergeCells count="16">
    <mergeCell ref="A9:R9"/>
    <mergeCell ref="A13:R13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33" t="s">
        <v>237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42</v>
      </c>
      <c r="B6" s="7" t="s">
        <v>11</v>
      </c>
      <c r="C6" s="7" t="s">
        <v>12</v>
      </c>
      <c r="D6" s="7" t="s">
        <v>13</v>
      </c>
      <c r="E6" s="7" t="s">
        <v>265</v>
      </c>
      <c r="F6" s="7" t="s">
        <v>14</v>
      </c>
      <c r="G6" s="14" t="s">
        <v>15</v>
      </c>
      <c r="H6" s="14" t="s">
        <v>16</v>
      </c>
      <c r="I6" s="15" t="s">
        <v>17</v>
      </c>
      <c r="J6" s="8"/>
      <c r="K6" s="14" t="s">
        <v>18</v>
      </c>
      <c r="L6" s="14" t="s">
        <v>19</v>
      </c>
      <c r="M6" s="14" t="s">
        <v>20</v>
      </c>
      <c r="N6" s="8"/>
      <c r="O6" s="14" t="s">
        <v>17</v>
      </c>
      <c r="P6" s="14" t="s">
        <v>21</v>
      </c>
      <c r="Q6" s="15" t="s">
        <v>22</v>
      </c>
      <c r="R6" s="8"/>
      <c r="S6" s="8" t="str">
        <f>"457,5"</f>
        <v>457,5</v>
      </c>
      <c r="T6" s="8" t="str">
        <f>"296,5972"</f>
        <v>296,5972</v>
      </c>
      <c r="U6" s="7"/>
    </row>
    <row r="7" spans="1:21">
      <c r="B7" s="5" t="s">
        <v>43</v>
      </c>
    </row>
    <row r="8" spans="1:21" ht="16">
      <c r="A8" s="52" t="s">
        <v>23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42</v>
      </c>
      <c r="B9" s="7" t="s">
        <v>24</v>
      </c>
      <c r="C9" s="7" t="s">
        <v>25</v>
      </c>
      <c r="D9" s="7" t="s">
        <v>26</v>
      </c>
      <c r="E9" s="7" t="s">
        <v>265</v>
      </c>
      <c r="F9" s="7" t="s">
        <v>14</v>
      </c>
      <c r="G9" s="14" t="s">
        <v>27</v>
      </c>
      <c r="H9" s="14" t="s">
        <v>28</v>
      </c>
      <c r="I9" s="14" t="s">
        <v>29</v>
      </c>
      <c r="J9" s="8"/>
      <c r="K9" s="14" t="s">
        <v>30</v>
      </c>
      <c r="L9" s="15" t="s">
        <v>31</v>
      </c>
      <c r="M9" s="14" t="s">
        <v>15</v>
      </c>
      <c r="N9" s="8"/>
      <c r="O9" s="15" t="s">
        <v>32</v>
      </c>
      <c r="P9" s="14" t="s">
        <v>32</v>
      </c>
      <c r="Q9" s="14" t="s">
        <v>33</v>
      </c>
      <c r="R9" s="8"/>
      <c r="S9" s="8" t="str">
        <f>"585,0"</f>
        <v>585,0</v>
      </c>
      <c r="T9" s="8" t="str">
        <f>"359,5995"</f>
        <v>359,5995</v>
      </c>
      <c r="U9" s="7"/>
    </row>
    <row r="10" spans="1:21">
      <c r="B10" s="5" t="s">
        <v>43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6858-0E12-4CA2-A2DC-2A2BE4A27D25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8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33" t="s">
        <v>238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8" t="s">
        <v>42</v>
      </c>
      <c r="B6" s="7" t="s">
        <v>119</v>
      </c>
      <c r="C6" s="7" t="s">
        <v>120</v>
      </c>
      <c r="D6" s="7" t="s">
        <v>121</v>
      </c>
      <c r="E6" s="7" t="s">
        <v>265</v>
      </c>
      <c r="F6" s="7" t="s">
        <v>14</v>
      </c>
      <c r="G6" s="14" t="s">
        <v>55</v>
      </c>
      <c r="H6" s="14" t="s">
        <v>66</v>
      </c>
      <c r="I6" s="8"/>
      <c r="J6" s="8"/>
      <c r="K6" s="14" t="s">
        <v>123</v>
      </c>
      <c r="L6" s="14" t="s">
        <v>124</v>
      </c>
      <c r="M6" s="14" t="s">
        <v>80</v>
      </c>
      <c r="N6" s="8"/>
      <c r="O6" s="8" t="str">
        <f>"385,0"</f>
        <v>385,0</v>
      </c>
      <c r="P6" s="8" t="str">
        <f>"245,9380"</f>
        <v>245,9380</v>
      </c>
      <c r="Q6" s="7"/>
    </row>
    <row r="7" spans="1:17">
      <c r="B7" s="5" t="s">
        <v>43</v>
      </c>
    </row>
    <row r="8" spans="1:17" ht="16">
      <c r="A8" s="52" t="s">
        <v>23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8" t="s">
        <v>42</v>
      </c>
      <c r="B9" s="7" t="s">
        <v>232</v>
      </c>
      <c r="C9" s="7" t="s">
        <v>233</v>
      </c>
      <c r="D9" s="7" t="s">
        <v>234</v>
      </c>
      <c r="E9" s="7" t="s">
        <v>265</v>
      </c>
      <c r="F9" s="7" t="s">
        <v>248</v>
      </c>
      <c r="G9" s="15" t="s">
        <v>15</v>
      </c>
      <c r="H9" s="14" t="s">
        <v>16</v>
      </c>
      <c r="I9" s="14" t="s">
        <v>129</v>
      </c>
      <c r="J9" s="8"/>
      <c r="K9" s="15" t="s">
        <v>79</v>
      </c>
      <c r="L9" s="14" t="s">
        <v>79</v>
      </c>
      <c r="M9" s="14" t="s">
        <v>80</v>
      </c>
      <c r="N9" s="8"/>
      <c r="O9" s="8" t="str">
        <f>"415,0"</f>
        <v>415,0</v>
      </c>
      <c r="P9" s="8" t="str">
        <f>"254,1045"</f>
        <v>254,1045</v>
      </c>
      <c r="Q9" s="7"/>
    </row>
    <row r="10" spans="1:17">
      <c r="B10" s="5" t="s">
        <v>43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338C-1E85-4D92-9DD1-354054928AFE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33203125" style="5" customWidth="1"/>
    <col min="18" max="16384" width="9.1640625" style="3"/>
  </cols>
  <sheetData>
    <row r="1" spans="1:17" s="2" customFormat="1" ht="29" customHeight="1">
      <c r="A1" s="33" t="s">
        <v>239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23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8" t="s">
        <v>42</v>
      </c>
      <c r="B6" s="7" t="s">
        <v>226</v>
      </c>
      <c r="C6" s="7" t="s">
        <v>227</v>
      </c>
      <c r="D6" s="7" t="s">
        <v>228</v>
      </c>
      <c r="E6" s="7" t="s">
        <v>265</v>
      </c>
      <c r="F6" s="7" t="s">
        <v>14</v>
      </c>
      <c r="G6" s="14" t="s">
        <v>15</v>
      </c>
      <c r="H6" s="14" t="s">
        <v>229</v>
      </c>
      <c r="I6" s="15" t="s">
        <v>16</v>
      </c>
      <c r="J6" s="8"/>
      <c r="K6" s="14" t="s">
        <v>80</v>
      </c>
      <c r="L6" s="14" t="s">
        <v>230</v>
      </c>
      <c r="M6" s="15" t="s">
        <v>231</v>
      </c>
      <c r="N6" s="8"/>
      <c r="O6" s="8" t="str">
        <f>"420,0"</f>
        <v>420,0</v>
      </c>
      <c r="P6" s="8" t="str">
        <f>"260,0220"</f>
        <v>260,0220</v>
      </c>
      <c r="Q6" s="7"/>
    </row>
    <row r="7" spans="1:17">
      <c r="B7" s="5" t="s">
        <v>43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277B-BF70-4C67-A0B3-C9E3444AC8A2}">
  <dimension ref="A1:M2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33" t="s">
        <v>240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8</v>
      </c>
      <c r="H3" s="45"/>
      <c r="I3" s="45"/>
      <c r="J3" s="45"/>
      <c r="K3" s="54" t="s">
        <v>188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5"/>
      <c r="L4" s="44"/>
      <c r="M4" s="49"/>
    </row>
    <row r="5" spans="1:13" ht="16">
      <c r="A5" s="50" t="s">
        <v>95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42</v>
      </c>
      <c r="B6" s="7" t="s">
        <v>191</v>
      </c>
      <c r="C6" s="7" t="s">
        <v>192</v>
      </c>
      <c r="D6" s="7" t="s">
        <v>193</v>
      </c>
      <c r="E6" s="7" t="s">
        <v>265</v>
      </c>
      <c r="F6" s="7" t="s">
        <v>14</v>
      </c>
      <c r="G6" s="14" t="s">
        <v>101</v>
      </c>
      <c r="H6" s="14" t="s">
        <v>194</v>
      </c>
      <c r="I6" s="15" t="s">
        <v>90</v>
      </c>
      <c r="J6" s="8"/>
      <c r="K6" s="31" t="str">
        <f>"57,5"</f>
        <v>57,5</v>
      </c>
      <c r="L6" s="8" t="str">
        <f>"72,3235"</f>
        <v>72,3235</v>
      </c>
      <c r="M6" s="7"/>
    </row>
    <row r="7" spans="1:13">
      <c r="B7" s="5" t="s">
        <v>43</v>
      </c>
    </row>
    <row r="8" spans="1:13" ht="16">
      <c r="A8" s="52" t="s">
        <v>44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42</v>
      </c>
      <c r="B9" s="7" t="s">
        <v>195</v>
      </c>
      <c r="C9" s="7" t="s">
        <v>196</v>
      </c>
      <c r="D9" s="7" t="s">
        <v>197</v>
      </c>
      <c r="E9" s="7" t="s">
        <v>267</v>
      </c>
      <c r="F9" s="7" t="s">
        <v>14</v>
      </c>
      <c r="G9" s="14" t="s">
        <v>94</v>
      </c>
      <c r="H9" s="14" t="s">
        <v>51</v>
      </c>
      <c r="I9" s="15" t="s">
        <v>18</v>
      </c>
      <c r="J9" s="8"/>
      <c r="K9" s="31" t="str">
        <f>"110,0"</f>
        <v>110,0</v>
      </c>
      <c r="L9" s="8" t="str">
        <f>"81,5306"</f>
        <v>81,5306</v>
      </c>
      <c r="M9" s="7"/>
    </row>
    <row r="10" spans="1:13">
      <c r="B10" s="5" t="s">
        <v>43</v>
      </c>
    </row>
    <row r="11" spans="1:13" ht="16">
      <c r="A11" s="52" t="s">
        <v>62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17" t="s">
        <v>42</v>
      </c>
      <c r="B12" s="16" t="s">
        <v>115</v>
      </c>
      <c r="C12" s="16" t="s">
        <v>198</v>
      </c>
      <c r="D12" s="16" t="s">
        <v>117</v>
      </c>
      <c r="E12" s="16" t="s">
        <v>268</v>
      </c>
      <c r="F12" s="16" t="s">
        <v>48</v>
      </c>
      <c r="G12" s="20" t="s">
        <v>51</v>
      </c>
      <c r="H12" s="20" t="s">
        <v>19</v>
      </c>
      <c r="I12" s="20" t="s">
        <v>118</v>
      </c>
      <c r="J12" s="17"/>
      <c r="K12" s="29" t="str">
        <f>"127,5"</f>
        <v>127,5</v>
      </c>
      <c r="L12" s="17" t="str">
        <f>"85,4123"</f>
        <v>85,4123</v>
      </c>
      <c r="M12" s="16"/>
    </row>
    <row r="13" spans="1:13">
      <c r="A13" s="25" t="s">
        <v>42</v>
      </c>
      <c r="B13" s="24" t="s">
        <v>199</v>
      </c>
      <c r="C13" s="24" t="s">
        <v>200</v>
      </c>
      <c r="D13" s="24" t="s">
        <v>201</v>
      </c>
      <c r="E13" s="24" t="s">
        <v>265</v>
      </c>
      <c r="F13" s="24" t="s">
        <v>48</v>
      </c>
      <c r="G13" s="26" t="s">
        <v>30</v>
      </c>
      <c r="H13" s="26" t="s">
        <v>31</v>
      </c>
      <c r="I13" s="27" t="s">
        <v>15</v>
      </c>
      <c r="J13" s="25"/>
      <c r="K13" s="32" t="str">
        <f>"145,0"</f>
        <v>145,0</v>
      </c>
      <c r="L13" s="25" t="str">
        <f>"98,0055"</f>
        <v>98,0055</v>
      </c>
      <c r="M13" s="24" t="s">
        <v>250</v>
      </c>
    </row>
    <row r="14" spans="1:13">
      <c r="A14" s="25" t="s">
        <v>85</v>
      </c>
      <c r="B14" s="24" t="s">
        <v>202</v>
      </c>
      <c r="C14" s="24" t="s">
        <v>203</v>
      </c>
      <c r="D14" s="24" t="s">
        <v>204</v>
      </c>
      <c r="E14" s="24" t="s">
        <v>265</v>
      </c>
      <c r="F14" s="24" t="s">
        <v>14</v>
      </c>
      <c r="G14" s="27" t="s">
        <v>66</v>
      </c>
      <c r="H14" s="26" t="s">
        <v>66</v>
      </c>
      <c r="I14" s="27" t="s">
        <v>31</v>
      </c>
      <c r="J14" s="25"/>
      <c r="K14" s="32" t="str">
        <f>"135,0"</f>
        <v>135,0</v>
      </c>
      <c r="L14" s="25" t="str">
        <f>"90,8415"</f>
        <v>90,8415</v>
      </c>
      <c r="M14" s="24" t="s">
        <v>249</v>
      </c>
    </row>
    <row r="15" spans="1:13">
      <c r="A15" s="19" t="s">
        <v>42</v>
      </c>
      <c r="B15" s="18" t="s">
        <v>205</v>
      </c>
      <c r="C15" s="18" t="s">
        <v>206</v>
      </c>
      <c r="D15" s="18" t="s">
        <v>148</v>
      </c>
      <c r="E15" s="18" t="s">
        <v>269</v>
      </c>
      <c r="F15" s="18" t="s">
        <v>59</v>
      </c>
      <c r="G15" s="23" t="s">
        <v>118</v>
      </c>
      <c r="H15" s="22" t="s">
        <v>55</v>
      </c>
      <c r="I15" s="19"/>
      <c r="J15" s="19"/>
      <c r="K15" s="30" t="str">
        <f>"127,5"</f>
        <v>127,5</v>
      </c>
      <c r="L15" s="19" t="str">
        <f>"113,1678"</f>
        <v>113,1678</v>
      </c>
      <c r="M15" s="18"/>
    </row>
    <row r="16" spans="1:13">
      <c r="B16" s="5" t="s">
        <v>43</v>
      </c>
    </row>
    <row r="17" spans="1:13" ht="16">
      <c r="A17" s="52" t="s">
        <v>10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17" t="s">
        <v>42</v>
      </c>
      <c r="B18" s="16" t="s">
        <v>207</v>
      </c>
      <c r="C18" s="16" t="s">
        <v>208</v>
      </c>
      <c r="D18" s="16" t="s">
        <v>209</v>
      </c>
      <c r="E18" s="16" t="s">
        <v>265</v>
      </c>
      <c r="F18" s="16" t="s">
        <v>14</v>
      </c>
      <c r="G18" s="20" t="s">
        <v>160</v>
      </c>
      <c r="H18" s="20" t="s">
        <v>16</v>
      </c>
      <c r="I18" s="21" t="s">
        <v>129</v>
      </c>
      <c r="J18" s="17"/>
      <c r="K18" s="29" t="str">
        <f>"160,0"</f>
        <v>160,0</v>
      </c>
      <c r="L18" s="17" t="str">
        <f>"103,4080"</f>
        <v>103,4080</v>
      </c>
      <c r="M18" s="16"/>
    </row>
    <row r="19" spans="1:13">
      <c r="A19" s="19" t="s">
        <v>85</v>
      </c>
      <c r="B19" s="18" t="s">
        <v>210</v>
      </c>
      <c r="C19" s="18" t="s">
        <v>211</v>
      </c>
      <c r="D19" s="18" t="s">
        <v>212</v>
      </c>
      <c r="E19" s="18" t="s">
        <v>265</v>
      </c>
      <c r="F19" s="18" t="s">
        <v>59</v>
      </c>
      <c r="G19" s="23" t="s">
        <v>30</v>
      </c>
      <c r="H19" s="23" t="s">
        <v>67</v>
      </c>
      <c r="I19" s="23" t="s">
        <v>75</v>
      </c>
      <c r="J19" s="19"/>
      <c r="K19" s="30" t="str">
        <f>"152,5"</f>
        <v>152,5</v>
      </c>
      <c r="L19" s="19" t="str">
        <f>"98,6827"</f>
        <v>98,6827</v>
      </c>
      <c r="M19" s="18"/>
    </row>
    <row r="20" spans="1:13">
      <c r="B20" s="5" t="s">
        <v>43</v>
      </c>
    </row>
    <row r="21" spans="1:13" ht="16">
      <c r="A21" s="52" t="s">
        <v>23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3">
      <c r="A22" s="17" t="s">
        <v>42</v>
      </c>
      <c r="B22" s="16" t="s">
        <v>213</v>
      </c>
      <c r="C22" s="16" t="s">
        <v>214</v>
      </c>
      <c r="D22" s="16" t="s">
        <v>215</v>
      </c>
      <c r="E22" s="16" t="s">
        <v>265</v>
      </c>
      <c r="F22" s="16" t="s">
        <v>14</v>
      </c>
      <c r="G22" s="20" t="s">
        <v>103</v>
      </c>
      <c r="H22" s="20" t="s">
        <v>19</v>
      </c>
      <c r="I22" s="20" t="s">
        <v>113</v>
      </c>
      <c r="J22" s="17"/>
      <c r="K22" s="29" t="str">
        <f>"125,0"</f>
        <v>125,0</v>
      </c>
      <c r="L22" s="17" t="str">
        <f>"79,0625"</f>
        <v>79,0625</v>
      </c>
      <c r="M22" s="16" t="s">
        <v>251</v>
      </c>
    </row>
    <row r="23" spans="1:13">
      <c r="A23" s="19" t="s">
        <v>84</v>
      </c>
      <c r="B23" s="18" t="s">
        <v>216</v>
      </c>
      <c r="C23" s="18" t="s">
        <v>217</v>
      </c>
      <c r="D23" s="18" t="s">
        <v>218</v>
      </c>
      <c r="E23" s="18" t="s">
        <v>265</v>
      </c>
      <c r="F23" s="18" t="s">
        <v>59</v>
      </c>
      <c r="G23" s="22" t="s">
        <v>15</v>
      </c>
      <c r="H23" s="22" t="s">
        <v>15</v>
      </c>
      <c r="I23" s="19"/>
      <c r="J23" s="19"/>
      <c r="K23" s="30">
        <v>0</v>
      </c>
      <c r="L23" s="19" t="str">
        <f>"0,0000"</f>
        <v>0,0000</v>
      </c>
      <c r="M23" s="18" t="s">
        <v>252</v>
      </c>
    </row>
    <row r="24" spans="1:13">
      <c r="B24" s="5" t="s">
        <v>43</v>
      </c>
    </row>
    <row r="25" spans="1:13">
      <c r="B25" s="5" t="s">
        <v>43</v>
      </c>
    </row>
  </sheetData>
  <mergeCells count="16">
    <mergeCell ref="A8:J8"/>
    <mergeCell ref="A11:J11"/>
    <mergeCell ref="A17:J17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9C2E-3971-46D9-9EB6-26C1215D82B6}">
  <dimension ref="A1:M4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6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33" t="s">
        <v>241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8</v>
      </c>
      <c r="H3" s="45"/>
      <c r="I3" s="45"/>
      <c r="J3" s="45"/>
      <c r="K3" s="54" t="s">
        <v>188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5"/>
      <c r="L4" s="44"/>
      <c r="M4" s="49"/>
    </row>
    <row r="5" spans="1:13" ht="16">
      <c r="A5" s="50" t="s">
        <v>131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7" t="s">
        <v>42</v>
      </c>
      <c r="B6" s="16" t="s">
        <v>132</v>
      </c>
      <c r="C6" s="16" t="s">
        <v>133</v>
      </c>
      <c r="D6" s="16" t="s">
        <v>134</v>
      </c>
      <c r="E6" s="16" t="s">
        <v>268</v>
      </c>
      <c r="F6" s="16" t="s">
        <v>48</v>
      </c>
      <c r="G6" s="20" t="s">
        <v>135</v>
      </c>
      <c r="H6" s="21" t="s">
        <v>93</v>
      </c>
      <c r="I6" s="20" t="s">
        <v>93</v>
      </c>
      <c r="J6" s="17"/>
      <c r="K6" s="29" t="str">
        <f>"35,0"</f>
        <v>35,0</v>
      </c>
      <c r="L6" s="17" t="str">
        <f>"38,8710"</f>
        <v>38,8710</v>
      </c>
      <c r="M6" s="16" t="s">
        <v>250</v>
      </c>
    </row>
    <row r="7" spans="1:13">
      <c r="A7" s="19" t="s">
        <v>42</v>
      </c>
      <c r="B7" s="18" t="s">
        <v>136</v>
      </c>
      <c r="C7" s="18" t="s">
        <v>137</v>
      </c>
      <c r="D7" s="18" t="s">
        <v>138</v>
      </c>
      <c r="E7" s="18" t="s">
        <v>265</v>
      </c>
      <c r="F7" s="18" t="s">
        <v>14</v>
      </c>
      <c r="G7" s="23" t="s">
        <v>61</v>
      </c>
      <c r="H7" s="23" t="s">
        <v>94</v>
      </c>
      <c r="I7" s="22" t="s">
        <v>102</v>
      </c>
      <c r="J7" s="19"/>
      <c r="K7" s="30" t="str">
        <f>"105,0"</f>
        <v>105,0</v>
      </c>
      <c r="L7" s="19" t="str">
        <f>"108,4440"</f>
        <v>108,4440</v>
      </c>
      <c r="M7" s="18" t="s">
        <v>254</v>
      </c>
    </row>
    <row r="8" spans="1:13">
      <c r="B8" s="5" t="s">
        <v>43</v>
      </c>
    </row>
    <row r="9" spans="1:13" ht="16">
      <c r="A9" s="52" t="s">
        <v>95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8" t="s">
        <v>42</v>
      </c>
      <c r="B10" s="7" t="s">
        <v>139</v>
      </c>
      <c r="C10" s="7" t="s">
        <v>140</v>
      </c>
      <c r="D10" s="7" t="s">
        <v>141</v>
      </c>
      <c r="E10" s="7" t="s">
        <v>266</v>
      </c>
      <c r="F10" s="7" t="s">
        <v>48</v>
      </c>
      <c r="G10" s="14" t="s">
        <v>135</v>
      </c>
      <c r="H10" s="14" t="s">
        <v>92</v>
      </c>
      <c r="I10" s="14" t="s">
        <v>93</v>
      </c>
      <c r="J10" s="8"/>
      <c r="K10" s="31" t="str">
        <f>"35,0"</f>
        <v>35,0</v>
      </c>
      <c r="L10" s="8" t="str">
        <f>"39,1335"</f>
        <v>39,1335</v>
      </c>
      <c r="M10" s="7" t="s">
        <v>250</v>
      </c>
    </row>
    <row r="11" spans="1:13">
      <c r="B11" s="5" t="s">
        <v>43</v>
      </c>
    </row>
    <row r="12" spans="1:13" ht="16">
      <c r="A12" s="52" t="s">
        <v>62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17" t="s">
        <v>42</v>
      </c>
      <c r="B13" s="16" t="s">
        <v>142</v>
      </c>
      <c r="C13" s="16" t="s">
        <v>143</v>
      </c>
      <c r="D13" s="16" t="s">
        <v>144</v>
      </c>
      <c r="E13" s="16" t="s">
        <v>265</v>
      </c>
      <c r="F13" s="16" t="s">
        <v>59</v>
      </c>
      <c r="G13" s="20" t="s">
        <v>55</v>
      </c>
      <c r="H13" s="21" t="s">
        <v>145</v>
      </c>
      <c r="I13" s="20" t="s">
        <v>145</v>
      </c>
      <c r="J13" s="17"/>
      <c r="K13" s="29" t="str">
        <f>"142,5"</f>
        <v>142,5</v>
      </c>
      <c r="L13" s="17" t="str">
        <f>"96,2445"</f>
        <v>96,2445</v>
      </c>
      <c r="M13" s="16" t="s">
        <v>255</v>
      </c>
    </row>
    <row r="14" spans="1:13">
      <c r="A14" s="19" t="s">
        <v>85</v>
      </c>
      <c r="B14" s="18" t="s">
        <v>146</v>
      </c>
      <c r="C14" s="18" t="s">
        <v>147</v>
      </c>
      <c r="D14" s="18" t="s">
        <v>148</v>
      </c>
      <c r="E14" s="18" t="s">
        <v>265</v>
      </c>
      <c r="F14" s="18" t="s">
        <v>248</v>
      </c>
      <c r="G14" s="23" t="s">
        <v>103</v>
      </c>
      <c r="H14" s="23" t="s">
        <v>19</v>
      </c>
      <c r="I14" s="23" t="s">
        <v>55</v>
      </c>
      <c r="J14" s="19"/>
      <c r="K14" s="30" t="str">
        <f>"130,0"</f>
        <v>130,0</v>
      </c>
      <c r="L14" s="19" t="str">
        <f>"87,2820"</f>
        <v>87,2820</v>
      </c>
      <c r="M14" s="18"/>
    </row>
    <row r="15" spans="1:13">
      <c r="B15" s="5" t="s">
        <v>43</v>
      </c>
    </row>
    <row r="16" spans="1:13" ht="16">
      <c r="A16" s="52" t="s">
        <v>10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17" t="s">
        <v>42</v>
      </c>
      <c r="B17" s="16" t="s">
        <v>149</v>
      </c>
      <c r="C17" s="16" t="s">
        <v>150</v>
      </c>
      <c r="D17" s="16" t="s">
        <v>151</v>
      </c>
      <c r="E17" s="16" t="s">
        <v>265</v>
      </c>
      <c r="F17" s="16" t="s">
        <v>152</v>
      </c>
      <c r="G17" s="21" t="s">
        <v>68</v>
      </c>
      <c r="H17" s="20" t="s">
        <v>68</v>
      </c>
      <c r="I17" s="20" t="s">
        <v>32</v>
      </c>
      <c r="J17" s="17"/>
      <c r="K17" s="29" t="str">
        <f>"200,0"</f>
        <v>200,0</v>
      </c>
      <c r="L17" s="17" t="str">
        <f>"128,1200"</f>
        <v>128,1200</v>
      </c>
      <c r="M17" s="16"/>
    </row>
    <row r="18" spans="1:13">
      <c r="A18" s="25" t="s">
        <v>85</v>
      </c>
      <c r="B18" s="24" t="s">
        <v>153</v>
      </c>
      <c r="C18" s="24" t="s">
        <v>154</v>
      </c>
      <c r="D18" s="24" t="s">
        <v>155</v>
      </c>
      <c r="E18" s="24" t="s">
        <v>265</v>
      </c>
      <c r="F18" s="24" t="s">
        <v>14</v>
      </c>
      <c r="G18" s="26" t="s">
        <v>16</v>
      </c>
      <c r="H18" s="26" t="s">
        <v>129</v>
      </c>
      <c r="I18" s="27" t="s">
        <v>156</v>
      </c>
      <c r="J18" s="25"/>
      <c r="K18" s="32" t="str">
        <f>"165,0"</f>
        <v>165,0</v>
      </c>
      <c r="L18" s="25" t="str">
        <f>"106,3755"</f>
        <v>106,3755</v>
      </c>
      <c r="M18" s="24" t="s">
        <v>256</v>
      </c>
    </row>
    <row r="19" spans="1:13">
      <c r="A19" s="25" t="s">
        <v>189</v>
      </c>
      <c r="B19" s="24" t="s">
        <v>157</v>
      </c>
      <c r="C19" s="24" t="s">
        <v>158</v>
      </c>
      <c r="D19" s="24" t="s">
        <v>159</v>
      </c>
      <c r="E19" s="24" t="s">
        <v>265</v>
      </c>
      <c r="F19" s="24" t="s">
        <v>152</v>
      </c>
      <c r="G19" s="26" t="s">
        <v>15</v>
      </c>
      <c r="H19" s="26" t="s">
        <v>160</v>
      </c>
      <c r="I19" s="27" t="s">
        <v>16</v>
      </c>
      <c r="J19" s="25"/>
      <c r="K19" s="32" t="str">
        <f>"155,0"</f>
        <v>155,0</v>
      </c>
      <c r="L19" s="25" t="str">
        <f>"99,5720"</f>
        <v>99,5720</v>
      </c>
      <c r="M19" s="24" t="s">
        <v>257</v>
      </c>
    </row>
    <row r="20" spans="1:13">
      <c r="A20" s="25" t="s">
        <v>190</v>
      </c>
      <c r="B20" s="24" t="s">
        <v>161</v>
      </c>
      <c r="C20" s="24" t="s">
        <v>162</v>
      </c>
      <c r="D20" s="24" t="s">
        <v>163</v>
      </c>
      <c r="E20" s="24" t="s">
        <v>265</v>
      </c>
      <c r="F20" s="24" t="s">
        <v>48</v>
      </c>
      <c r="G20" s="26" t="s">
        <v>31</v>
      </c>
      <c r="H20" s="26" t="s">
        <v>15</v>
      </c>
      <c r="I20" s="26" t="s">
        <v>75</v>
      </c>
      <c r="J20" s="25"/>
      <c r="K20" s="32" t="str">
        <f>"152,5"</f>
        <v>152,5</v>
      </c>
      <c r="L20" s="25" t="str">
        <f>"97,3560"</f>
        <v>97,3560</v>
      </c>
      <c r="M20" s="24" t="s">
        <v>250</v>
      </c>
    </row>
    <row r="21" spans="1:13">
      <c r="A21" s="19" t="s">
        <v>42</v>
      </c>
      <c r="B21" s="18" t="s">
        <v>164</v>
      </c>
      <c r="C21" s="18" t="s">
        <v>165</v>
      </c>
      <c r="D21" s="18" t="s">
        <v>166</v>
      </c>
      <c r="E21" s="18" t="s">
        <v>267</v>
      </c>
      <c r="F21" s="18" t="s">
        <v>59</v>
      </c>
      <c r="G21" s="23" t="s">
        <v>17</v>
      </c>
      <c r="H21" s="22" t="s">
        <v>167</v>
      </c>
      <c r="I21" s="22" t="s">
        <v>167</v>
      </c>
      <c r="J21" s="19"/>
      <c r="K21" s="30" t="str">
        <f>"170,0"</f>
        <v>170,0</v>
      </c>
      <c r="L21" s="19" t="str">
        <f>"110,3577"</f>
        <v>110,3577</v>
      </c>
      <c r="M21" s="18" t="s">
        <v>258</v>
      </c>
    </row>
    <row r="22" spans="1:13">
      <c r="B22" s="5" t="s">
        <v>43</v>
      </c>
    </row>
    <row r="23" spans="1:13" ht="16">
      <c r="A23" s="52" t="s">
        <v>23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3">
      <c r="A24" s="17" t="s">
        <v>42</v>
      </c>
      <c r="B24" s="16" t="s">
        <v>168</v>
      </c>
      <c r="C24" s="16" t="s">
        <v>169</v>
      </c>
      <c r="D24" s="16" t="s">
        <v>170</v>
      </c>
      <c r="E24" s="16" t="s">
        <v>265</v>
      </c>
      <c r="F24" s="16" t="s">
        <v>152</v>
      </c>
      <c r="G24" s="20" t="s">
        <v>167</v>
      </c>
      <c r="H24" s="20" t="s">
        <v>171</v>
      </c>
      <c r="I24" s="20" t="s">
        <v>114</v>
      </c>
      <c r="J24" s="17"/>
      <c r="K24" s="29" t="str">
        <f>"185,0"</f>
        <v>185,0</v>
      </c>
      <c r="L24" s="17" t="str">
        <f>"112,6280"</f>
        <v>112,6280</v>
      </c>
      <c r="M24" s="16" t="s">
        <v>257</v>
      </c>
    </row>
    <row r="25" spans="1:13">
      <c r="A25" s="25" t="s">
        <v>85</v>
      </c>
      <c r="B25" s="24" t="s">
        <v>172</v>
      </c>
      <c r="C25" s="24" t="s">
        <v>173</v>
      </c>
      <c r="D25" s="24" t="s">
        <v>174</v>
      </c>
      <c r="E25" s="24" t="s">
        <v>265</v>
      </c>
      <c r="F25" s="24" t="s">
        <v>14</v>
      </c>
      <c r="G25" s="26" t="s">
        <v>16</v>
      </c>
      <c r="H25" s="26" t="s">
        <v>156</v>
      </c>
      <c r="I25" s="27" t="s">
        <v>175</v>
      </c>
      <c r="J25" s="25"/>
      <c r="K25" s="32" t="str">
        <f>"167,5"</f>
        <v>167,5</v>
      </c>
      <c r="L25" s="25" t="str">
        <f>"103,9505"</f>
        <v>103,9505</v>
      </c>
      <c r="M25" s="24" t="s">
        <v>259</v>
      </c>
    </row>
    <row r="26" spans="1:13">
      <c r="A26" s="25" t="s">
        <v>189</v>
      </c>
      <c r="B26" s="24" t="s">
        <v>176</v>
      </c>
      <c r="C26" s="24" t="s">
        <v>177</v>
      </c>
      <c r="D26" s="24" t="s">
        <v>178</v>
      </c>
      <c r="E26" s="24" t="s">
        <v>265</v>
      </c>
      <c r="F26" s="24" t="s">
        <v>59</v>
      </c>
      <c r="G26" s="26" t="s">
        <v>15</v>
      </c>
      <c r="H26" s="27" t="s">
        <v>16</v>
      </c>
      <c r="I26" s="27" t="s">
        <v>16</v>
      </c>
      <c r="J26" s="25"/>
      <c r="K26" s="32" t="str">
        <f>"150,0"</f>
        <v>150,0</v>
      </c>
      <c r="L26" s="25" t="str">
        <f>"92,4450"</f>
        <v>92,4450</v>
      </c>
      <c r="M26" s="24" t="s">
        <v>255</v>
      </c>
    </row>
    <row r="27" spans="1:13">
      <c r="A27" s="19" t="s">
        <v>42</v>
      </c>
      <c r="B27" s="18" t="s">
        <v>172</v>
      </c>
      <c r="C27" s="18" t="s">
        <v>179</v>
      </c>
      <c r="D27" s="18" t="s">
        <v>174</v>
      </c>
      <c r="E27" s="18" t="s">
        <v>267</v>
      </c>
      <c r="F27" s="18" t="s">
        <v>14</v>
      </c>
      <c r="G27" s="23" t="s">
        <v>16</v>
      </c>
      <c r="H27" s="23" t="s">
        <v>156</v>
      </c>
      <c r="I27" s="22" t="s">
        <v>175</v>
      </c>
      <c r="J27" s="19"/>
      <c r="K27" s="30" t="str">
        <f>"167,5"</f>
        <v>167,5</v>
      </c>
      <c r="L27" s="19" t="str">
        <f>"103,9505"</f>
        <v>103,9505</v>
      </c>
      <c r="M27" s="18" t="s">
        <v>259</v>
      </c>
    </row>
    <row r="28" spans="1:13">
      <c r="B28" s="5" t="s">
        <v>43</v>
      </c>
    </row>
    <row r="29" spans="1:13" ht="16">
      <c r="A29" s="52" t="s">
        <v>180</v>
      </c>
      <c r="B29" s="52"/>
      <c r="C29" s="53"/>
      <c r="D29" s="53"/>
      <c r="E29" s="53"/>
      <c r="F29" s="53"/>
      <c r="G29" s="53"/>
      <c r="H29" s="53"/>
      <c r="I29" s="53"/>
      <c r="J29" s="53"/>
    </row>
    <row r="30" spans="1:13">
      <c r="A30" s="8" t="s">
        <v>84</v>
      </c>
      <c r="B30" s="7" t="s">
        <v>181</v>
      </c>
      <c r="C30" s="7" t="s">
        <v>182</v>
      </c>
      <c r="D30" s="7" t="s">
        <v>183</v>
      </c>
      <c r="E30" s="7" t="s">
        <v>265</v>
      </c>
      <c r="F30" s="7" t="s">
        <v>48</v>
      </c>
      <c r="G30" s="15" t="s">
        <v>69</v>
      </c>
      <c r="H30" s="15" t="s">
        <v>69</v>
      </c>
      <c r="I30" s="15" t="s">
        <v>69</v>
      </c>
      <c r="J30" s="8"/>
      <c r="K30" s="31">
        <v>0</v>
      </c>
      <c r="L30" s="8" t="str">
        <f>"0,0000"</f>
        <v>0,0000</v>
      </c>
      <c r="M30" s="7" t="s">
        <v>260</v>
      </c>
    </row>
    <row r="31" spans="1:13">
      <c r="B31" s="5" t="s">
        <v>43</v>
      </c>
    </row>
    <row r="32" spans="1:13">
      <c r="B32" s="5" t="s">
        <v>43</v>
      </c>
    </row>
    <row r="33" spans="2:6">
      <c r="B33" s="5" t="s">
        <v>43</v>
      </c>
    </row>
    <row r="34" spans="2:6" ht="18">
      <c r="B34" s="9" t="s">
        <v>34</v>
      </c>
      <c r="C34" s="9"/>
    </row>
    <row r="35" spans="2:6" ht="16">
      <c r="B35" s="10" t="s">
        <v>35</v>
      </c>
      <c r="C35" s="10"/>
    </row>
    <row r="36" spans="2:6" ht="14">
      <c r="B36" s="11"/>
      <c r="C36" s="12" t="s">
        <v>36</v>
      </c>
    </row>
    <row r="37" spans="2:6" ht="14">
      <c r="B37" s="13" t="s">
        <v>37</v>
      </c>
      <c r="C37" s="13" t="s">
        <v>38</v>
      </c>
      <c r="D37" s="13" t="s">
        <v>253</v>
      </c>
      <c r="E37" s="13" t="s">
        <v>184</v>
      </c>
      <c r="F37" s="13" t="s">
        <v>39</v>
      </c>
    </row>
    <row r="38" spans="2:6">
      <c r="B38" s="5" t="s">
        <v>149</v>
      </c>
      <c r="C38" s="5" t="s">
        <v>36</v>
      </c>
      <c r="D38" s="6" t="s">
        <v>41</v>
      </c>
      <c r="E38" s="6" t="s">
        <v>32</v>
      </c>
      <c r="F38" s="6" t="s">
        <v>185</v>
      </c>
    </row>
    <row r="39" spans="2:6">
      <c r="B39" s="5" t="s">
        <v>168</v>
      </c>
      <c r="C39" s="5" t="s">
        <v>36</v>
      </c>
      <c r="D39" s="6" t="s">
        <v>40</v>
      </c>
      <c r="E39" s="6" t="s">
        <v>114</v>
      </c>
      <c r="F39" s="6" t="s">
        <v>186</v>
      </c>
    </row>
    <row r="40" spans="2:6">
      <c r="B40" s="5" t="s">
        <v>153</v>
      </c>
      <c r="C40" s="5" t="s">
        <v>36</v>
      </c>
      <c r="D40" s="6" t="s">
        <v>41</v>
      </c>
      <c r="E40" s="6" t="s">
        <v>129</v>
      </c>
      <c r="F40" s="6" t="s">
        <v>187</v>
      </c>
    </row>
    <row r="41" spans="2:6">
      <c r="B41" s="5" t="s">
        <v>43</v>
      </c>
    </row>
    <row r="42" spans="2:6">
      <c r="B42" s="5" t="s">
        <v>43</v>
      </c>
    </row>
  </sheetData>
  <mergeCells count="17">
    <mergeCell ref="A29:J29"/>
    <mergeCell ref="A5:J5"/>
    <mergeCell ref="A9:J9"/>
    <mergeCell ref="A12:J12"/>
    <mergeCell ref="A16:J16"/>
    <mergeCell ref="A23:J23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CEE4-6F83-4E7F-A74A-BDC63FFA31ED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33" t="s">
        <v>242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9</v>
      </c>
      <c r="H3" s="45"/>
      <c r="I3" s="45"/>
      <c r="J3" s="45"/>
      <c r="K3" s="45" t="s">
        <v>188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104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42</v>
      </c>
      <c r="B6" s="7" t="s">
        <v>105</v>
      </c>
      <c r="C6" s="7" t="s">
        <v>106</v>
      </c>
      <c r="D6" s="7" t="s">
        <v>107</v>
      </c>
      <c r="E6" s="7" t="s">
        <v>265</v>
      </c>
      <c r="F6" s="7" t="s">
        <v>59</v>
      </c>
      <c r="G6" s="14" t="s">
        <v>53</v>
      </c>
      <c r="H6" s="14" t="s">
        <v>109</v>
      </c>
      <c r="I6" s="14" t="s">
        <v>61</v>
      </c>
      <c r="J6" s="8"/>
      <c r="K6" s="8" t="str">
        <f>"100,0"</f>
        <v>100,0</v>
      </c>
      <c r="L6" s="8" t="str">
        <f>"114,0100"</f>
        <v>114,0100</v>
      </c>
      <c r="M6" s="7" t="s">
        <v>245</v>
      </c>
    </row>
    <row r="7" spans="1:13">
      <c r="B7" s="5" t="s">
        <v>43</v>
      </c>
    </row>
    <row r="8" spans="1:13" ht="16">
      <c r="A8" s="52" t="s">
        <v>62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17" t="s">
        <v>42</v>
      </c>
      <c r="B9" s="16" t="s">
        <v>223</v>
      </c>
      <c r="C9" s="16" t="s">
        <v>224</v>
      </c>
      <c r="D9" s="16" t="s">
        <v>225</v>
      </c>
      <c r="E9" s="16" t="s">
        <v>268</v>
      </c>
      <c r="F9" s="16" t="s">
        <v>14</v>
      </c>
      <c r="G9" s="20" t="s">
        <v>17</v>
      </c>
      <c r="H9" s="20" t="s">
        <v>171</v>
      </c>
      <c r="I9" s="20" t="s">
        <v>68</v>
      </c>
      <c r="J9" s="17"/>
      <c r="K9" s="17" t="str">
        <f>"195,0"</f>
        <v>195,0</v>
      </c>
      <c r="L9" s="17" t="str">
        <f>"138,1770"</f>
        <v>138,1770</v>
      </c>
      <c r="M9" s="16" t="s">
        <v>261</v>
      </c>
    </row>
    <row r="10" spans="1:13">
      <c r="A10" s="19" t="s">
        <v>85</v>
      </c>
      <c r="B10" s="18" t="s">
        <v>115</v>
      </c>
      <c r="C10" s="18" t="s">
        <v>198</v>
      </c>
      <c r="D10" s="18" t="s">
        <v>117</v>
      </c>
      <c r="E10" s="18" t="s">
        <v>268</v>
      </c>
      <c r="F10" s="18" t="s">
        <v>48</v>
      </c>
      <c r="G10" s="23" t="s">
        <v>17</v>
      </c>
      <c r="H10" s="23" t="s">
        <v>22</v>
      </c>
      <c r="I10" s="23" t="s">
        <v>27</v>
      </c>
      <c r="J10" s="19"/>
      <c r="K10" s="19" t="str">
        <f>"190,0"</f>
        <v>190,0</v>
      </c>
      <c r="L10" s="19" t="str">
        <f>"127,2810"</f>
        <v>127,2810</v>
      </c>
      <c r="M10" s="18"/>
    </row>
    <row r="11" spans="1:13">
      <c r="B11" s="5" t="s">
        <v>43</v>
      </c>
    </row>
    <row r="12" spans="1:13" ht="16">
      <c r="A12" s="52" t="s">
        <v>10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8" t="s">
        <v>42</v>
      </c>
      <c r="B13" s="7" t="s">
        <v>119</v>
      </c>
      <c r="C13" s="7" t="s">
        <v>120</v>
      </c>
      <c r="D13" s="7" t="s">
        <v>121</v>
      </c>
      <c r="E13" s="7" t="s">
        <v>265</v>
      </c>
      <c r="F13" s="7" t="s">
        <v>14</v>
      </c>
      <c r="G13" s="14" t="s">
        <v>123</v>
      </c>
      <c r="H13" s="14" t="s">
        <v>124</v>
      </c>
      <c r="I13" s="14" t="s">
        <v>80</v>
      </c>
      <c r="J13" s="8"/>
      <c r="K13" s="8" t="str">
        <f>"250,0"</f>
        <v>250,0</v>
      </c>
      <c r="L13" s="8" t="str">
        <f>"159,7000"</f>
        <v>159,7000</v>
      </c>
      <c r="M13" s="7"/>
    </row>
    <row r="14" spans="1:13">
      <c r="B14" s="5" t="s">
        <v>43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E89A-04AC-4E3E-8D15-3E836EED33C1}">
  <dimension ref="A1:M8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33" t="s">
        <v>243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262</v>
      </c>
      <c r="B3" s="46" t="s">
        <v>0</v>
      </c>
      <c r="C3" s="43" t="s">
        <v>263</v>
      </c>
      <c r="D3" s="43" t="s">
        <v>6</v>
      </c>
      <c r="E3" s="45" t="s">
        <v>264</v>
      </c>
      <c r="F3" s="45" t="s">
        <v>5</v>
      </c>
      <c r="G3" s="45" t="s">
        <v>9</v>
      </c>
      <c r="H3" s="45"/>
      <c r="I3" s="45"/>
      <c r="J3" s="45"/>
      <c r="K3" s="45" t="s">
        <v>188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44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7" t="s">
        <v>42</v>
      </c>
      <c r="B6" s="16" t="s">
        <v>219</v>
      </c>
      <c r="C6" s="16" t="s">
        <v>220</v>
      </c>
      <c r="D6" s="16" t="s">
        <v>221</v>
      </c>
      <c r="E6" s="16" t="s">
        <v>265</v>
      </c>
      <c r="F6" s="16" t="s">
        <v>14</v>
      </c>
      <c r="G6" s="20" t="s">
        <v>175</v>
      </c>
      <c r="H6" s="20" t="s">
        <v>22</v>
      </c>
      <c r="I6" s="20" t="s">
        <v>222</v>
      </c>
      <c r="J6" s="17"/>
      <c r="K6" s="17" t="str">
        <f>"187,5"</f>
        <v>187,5</v>
      </c>
      <c r="L6" s="17" t="str">
        <f>"134,8687"</f>
        <v>134,8687</v>
      </c>
      <c r="M6" s="16"/>
    </row>
    <row r="7" spans="1:13">
      <c r="A7" s="19" t="s">
        <v>85</v>
      </c>
      <c r="B7" s="18" t="s">
        <v>56</v>
      </c>
      <c r="C7" s="18" t="s">
        <v>57</v>
      </c>
      <c r="D7" s="18" t="s">
        <v>58</v>
      </c>
      <c r="E7" s="18" t="s">
        <v>265</v>
      </c>
      <c r="F7" s="18" t="s">
        <v>59</v>
      </c>
      <c r="G7" s="23" t="s">
        <v>17</v>
      </c>
      <c r="H7" s="23" t="s">
        <v>114</v>
      </c>
      <c r="I7" s="22" t="s">
        <v>32</v>
      </c>
      <c r="J7" s="19"/>
      <c r="K7" s="19" t="str">
        <f>"185,0"</f>
        <v>185,0</v>
      </c>
      <c r="L7" s="19" t="str">
        <f>"135,0500"</f>
        <v>135,0500</v>
      </c>
      <c r="M7" s="18" t="s">
        <v>255</v>
      </c>
    </row>
    <row r="8" spans="1:13">
      <c r="B8" s="5" t="s">
        <v>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2020-10-24T17:29:27Z</dcterms:modified>
</cp:coreProperties>
</file>