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Февраль/"/>
    </mc:Choice>
  </mc:AlternateContent>
  <xr:revisionPtr revIDLastSave="0" documentId="13_ncr:1_{50FD26D8-4FD7-AF49-A4A7-B912C3DF4AFE}" xr6:coauthVersionLast="45" xr6:coauthVersionMax="45" xr10:uidLastSave="{00000000-0000-0000-0000-000000000000}"/>
  <bookViews>
    <workbookView xWindow="480" yWindow="460" windowWidth="28100" windowHeight="16060" firstSheet="12" activeTab="17" xr2:uid="{00000000-000D-0000-FFFF-FFFF00000000}"/>
  </bookViews>
  <sheets>
    <sheet name="IPL ПЛ без экипировки ДК" sheetId="10" r:id="rId1"/>
    <sheet name="IPL ПЛ без экипировки" sheetId="9" r:id="rId2"/>
    <sheet name="IPL ПЛ в бинтах" sheetId="11" r:id="rId3"/>
    <sheet name="IPL Двоеборье без экип ДК" sheetId="34" r:id="rId4"/>
    <sheet name="IPL Двоеборье без экип" sheetId="33" r:id="rId5"/>
    <sheet name="IPL Жим без экипировки ДК" sheetId="14" r:id="rId6"/>
    <sheet name="IPL Жим без экипировки" sheetId="13" r:id="rId7"/>
    <sheet name="IPL Жим однослой" sheetId="15" r:id="rId8"/>
    <sheet name="СПР Жим софт однопетельная" sheetId="66" r:id="rId9"/>
    <sheet name="IPL Тяга без экипировки ДК" sheetId="20" r:id="rId10"/>
    <sheet name="IPL Тяга без экипировки" sheetId="19" r:id="rId11"/>
    <sheet name="СПР Пауэрспорт ДК" sheetId="75" r:id="rId12"/>
    <sheet name="СПР Пауэрспорт" sheetId="74" r:id="rId13"/>
    <sheet name="СПР Подъем на бицепс ДК" sheetId="73" r:id="rId14"/>
    <sheet name="СПР Подъем на бицепс" sheetId="72" r:id="rId15"/>
    <sheet name="WRPF Подъем на бицепс ДК" sheetId="94" r:id="rId16"/>
    <sheet name="WRPF Подъем на бицепс" sheetId="93" r:id="rId17"/>
    <sheet name="ФЖД Любители жим максимум ДК" sheetId="43" r:id="rId18"/>
  </sheet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94" l="1"/>
  <c r="K21" i="94"/>
  <c r="L18" i="94"/>
  <c r="K18" i="94"/>
  <c r="L17" i="94"/>
  <c r="K17" i="94"/>
  <c r="L14" i="94"/>
  <c r="K14" i="94"/>
  <c r="L13" i="94"/>
  <c r="K13" i="94"/>
  <c r="L12" i="94"/>
  <c r="K12" i="94"/>
  <c r="L9" i="94"/>
  <c r="K9" i="94"/>
  <c r="L6" i="94"/>
  <c r="K6" i="94"/>
  <c r="L22" i="93"/>
  <c r="K22" i="93"/>
  <c r="L19" i="93"/>
  <c r="K19" i="93"/>
  <c r="L16" i="93"/>
  <c r="K16" i="93"/>
  <c r="L13" i="93"/>
  <c r="K13" i="93"/>
  <c r="L10" i="93"/>
  <c r="K10" i="93"/>
  <c r="L9" i="93"/>
  <c r="K9" i="93"/>
  <c r="L6" i="93"/>
  <c r="K6" i="93"/>
  <c r="P9" i="75"/>
  <c r="O9" i="75"/>
  <c r="P6" i="75"/>
  <c r="O6" i="75"/>
  <c r="P6" i="74"/>
  <c r="O6" i="74"/>
  <c r="L10" i="73"/>
  <c r="K10" i="73"/>
  <c r="L7" i="73"/>
  <c r="K7" i="73"/>
  <c r="L6" i="73"/>
  <c r="K6" i="73"/>
  <c r="L6" i="72"/>
  <c r="K6" i="72"/>
  <c r="L6" i="66"/>
  <c r="K6" i="66"/>
  <c r="L6" i="43"/>
  <c r="K6" i="43"/>
  <c r="P6" i="34"/>
  <c r="O6" i="34"/>
  <c r="P9" i="33"/>
  <c r="O9" i="33"/>
  <c r="P6" i="33"/>
  <c r="O6" i="33"/>
  <c r="L20" i="20"/>
  <c r="K20" i="20"/>
  <c r="L17" i="20"/>
  <c r="K17" i="20"/>
  <c r="L16" i="20"/>
  <c r="K16" i="20"/>
  <c r="L15" i="20"/>
  <c r="K15" i="20"/>
  <c r="L12" i="20"/>
  <c r="K12" i="20"/>
  <c r="L9" i="20"/>
  <c r="K9" i="20"/>
  <c r="L6" i="20"/>
  <c r="K6" i="20"/>
  <c r="L17" i="19"/>
  <c r="K17" i="19"/>
  <c r="L14" i="19"/>
  <c r="K14" i="19"/>
  <c r="L13" i="19"/>
  <c r="K13" i="19"/>
  <c r="L10" i="19"/>
  <c r="K10" i="19"/>
  <c r="L7" i="19"/>
  <c r="K7" i="19"/>
  <c r="L6" i="19"/>
  <c r="K6" i="19"/>
  <c r="L16" i="15"/>
  <c r="K16" i="15"/>
  <c r="L15" i="15"/>
  <c r="K15" i="15"/>
  <c r="L12" i="15"/>
  <c r="K12" i="15"/>
  <c r="L9" i="15"/>
  <c r="K9" i="15"/>
  <c r="L6" i="15"/>
  <c r="K6" i="15"/>
  <c r="L35" i="14"/>
  <c r="K35" i="14"/>
  <c r="L32" i="14"/>
  <c r="K32" i="14"/>
  <c r="L31" i="14"/>
  <c r="K31" i="14"/>
  <c r="L30" i="14"/>
  <c r="K30" i="14"/>
  <c r="L29" i="14"/>
  <c r="K29" i="14"/>
  <c r="L28" i="14"/>
  <c r="K28" i="14"/>
  <c r="L25" i="14"/>
  <c r="K25" i="14"/>
  <c r="L24" i="14"/>
  <c r="K24" i="14"/>
  <c r="L23" i="14"/>
  <c r="K23" i="14"/>
  <c r="L20" i="14"/>
  <c r="K20" i="14"/>
  <c r="L17" i="14"/>
  <c r="K17" i="14"/>
  <c r="L16" i="14"/>
  <c r="K16" i="14"/>
  <c r="L15" i="14"/>
  <c r="K15" i="14"/>
  <c r="L12" i="14"/>
  <c r="K12" i="14"/>
  <c r="L9" i="14"/>
  <c r="K9" i="14"/>
  <c r="L6" i="14"/>
  <c r="K6" i="14"/>
  <c r="L25" i="13"/>
  <c r="K25" i="13"/>
  <c r="L24" i="13"/>
  <c r="K24" i="13"/>
  <c r="L21" i="13"/>
  <c r="K21" i="13"/>
  <c r="L18" i="13"/>
  <c r="K18" i="13"/>
  <c r="L17" i="13"/>
  <c r="K17" i="13"/>
  <c r="L14" i="13"/>
  <c r="K14" i="13"/>
  <c r="L13" i="13"/>
  <c r="K13" i="13"/>
  <c r="L10" i="13"/>
  <c r="K10" i="13"/>
  <c r="L9" i="13"/>
  <c r="K9" i="13"/>
  <c r="L6" i="13"/>
  <c r="K6" i="13"/>
  <c r="T6" i="11"/>
  <c r="S6" i="11"/>
  <c r="T18" i="10"/>
  <c r="S18" i="10"/>
  <c r="T15" i="10"/>
  <c r="S15" i="10"/>
  <c r="T12" i="10"/>
  <c r="S12" i="10"/>
  <c r="T9" i="10"/>
  <c r="S9" i="10"/>
  <c r="T6" i="10"/>
  <c r="S6" i="10"/>
  <c r="T9" i="9"/>
  <c r="S9" i="9"/>
  <c r="T6" i="9"/>
  <c r="S6" i="9"/>
</calcChain>
</file>

<file path=xl/sharedStrings.xml><?xml version="1.0" encoding="utf-8"?>
<sst xmlns="http://schemas.openxmlformats.org/spreadsheetml/2006/main" count="1188" uniqueCount="354">
  <si>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</si>
  <si>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</si>
  <si>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</si>
  <si>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</si>
  <si>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</si>
  <si>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</si>
  <si>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</si>
  <si>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</si>
  <si>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</si>
  <si>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</si>
  <si>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</si>
  <si>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82.5</t>
  </si>
  <si>
    <t>Открытая (04.09.1996)/26</t>
  </si>
  <si>
    <t>80,10</t>
  </si>
  <si>
    <t>100,0</t>
  </si>
  <si>
    <t>130,0</t>
  </si>
  <si>
    <t>140,0</t>
  </si>
  <si>
    <t>80,0</t>
  </si>
  <si>
    <t>90,0</t>
  </si>
  <si>
    <t>160,0</t>
  </si>
  <si>
    <t>170,0</t>
  </si>
  <si>
    <t>180,0</t>
  </si>
  <si>
    <t>ВЕСОВАЯ КАТЕГОРИЯ   110</t>
  </si>
  <si>
    <t>Открытая (15.05.1994)/28</t>
  </si>
  <si>
    <t>108,40</t>
  </si>
  <si>
    <t>220,0</t>
  </si>
  <si>
    <t>227,5</t>
  </si>
  <si>
    <t>175,0</t>
  </si>
  <si>
    <t>182,5</t>
  </si>
  <si>
    <t>250,0</t>
  </si>
  <si>
    <t>260,0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</si>
  <si>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</si>
  <si>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</si>
  <si>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</si>
  <si>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</si>
  <si>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</si>
  <si>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1</t>
  </si>
  <si>
    <t>Маллябаев Денис</t>
  </si>
  <si>
    <t>Шакирьянов Вадим</t>
  </si>
  <si>
    <t>ВЕСОВАЯ КАТЕГОРИЯ   56</t>
  </si>
  <si>
    <t>Открытая (16.10.1996)/26</t>
  </si>
  <si>
    <t>53,90</t>
  </si>
  <si>
    <t>70,0</t>
  </si>
  <si>
    <t>75,0</t>
  </si>
  <si>
    <t>77,5</t>
  </si>
  <si>
    <t>35,0</t>
  </si>
  <si>
    <t>37,5</t>
  </si>
  <si>
    <t>42,5</t>
  </si>
  <si>
    <t>87,5</t>
  </si>
  <si>
    <t>95,0</t>
  </si>
  <si>
    <t>102,5</t>
  </si>
  <si>
    <t>ВЕСОВАЯ КАТЕГОРИЯ   75</t>
  </si>
  <si>
    <t>Открытая (17.05.1993)/29</t>
  </si>
  <si>
    <t>71,10</t>
  </si>
  <si>
    <t>125,0</t>
  </si>
  <si>
    <t>135,0</t>
  </si>
  <si>
    <t>105,0</t>
  </si>
  <si>
    <t>110,0</t>
  </si>
  <si>
    <t>165,0</t>
  </si>
  <si>
    <t>185,0</t>
  </si>
  <si>
    <t xml:space="preserve">Миниахметов Расим </t>
  </si>
  <si>
    <t>ВЕСОВАЯ КАТЕГОРИЯ   90</t>
  </si>
  <si>
    <t xml:space="preserve">Жаринов Дмитрий </t>
  </si>
  <si>
    <t>Открытая (24.09.1992)/30</t>
  </si>
  <si>
    <t>89,50</t>
  </si>
  <si>
    <t>177,5</t>
  </si>
  <si>
    <t>150,0</t>
  </si>
  <si>
    <t>152,5</t>
  </si>
  <si>
    <t>200,0</t>
  </si>
  <si>
    <t>215,0</t>
  </si>
  <si>
    <t>225,0</t>
  </si>
  <si>
    <t>ВЕСОВАЯ КАТЕГОРИЯ   100</t>
  </si>
  <si>
    <t xml:space="preserve">Подвойский Тимур </t>
  </si>
  <si>
    <t>Открытая (11.08.1986)/36</t>
  </si>
  <si>
    <t>99,30</t>
  </si>
  <si>
    <t>190,0</t>
  </si>
  <si>
    <t>155,0</t>
  </si>
  <si>
    <t>230,0</t>
  </si>
  <si>
    <t>240,0</t>
  </si>
  <si>
    <t>Открытая (07.06.1985)/37</t>
  </si>
  <si>
    <t>108,20</t>
  </si>
  <si>
    <t>235,0</t>
  </si>
  <si>
    <t>242,5</t>
  </si>
  <si>
    <t>145,0</t>
  </si>
  <si>
    <t>285,0</t>
  </si>
  <si>
    <t>300,0</t>
  </si>
  <si>
    <t>310,0</t>
  </si>
  <si>
    <t xml:space="preserve">Котилевский Константин </t>
  </si>
  <si>
    <t>100</t>
  </si>
  <si>
    <t>90</t>
  </si>
  <si>
    <t>Гильмутдинова Эльвира</t>
  </si>
  <si>
    <t>Зиангиров Руслан</t>
  </si>
  <si>
    <t>Жаринов Дмитрий</t>
  </si>
  <si>
    <t>Подвойский Тимур</t>
  </si>
  <si>
    <t>Смирнов Антон</t>
  </si>
  <si>
    <t>ВЕСОВАЯ КАТЕГОРИЯ   125</t>
  </si>
  <si>
    <t>Открытая (08.04.1983)/39</t>
  </si>
  <si>
    <t>122,00</t>
  </si>
  <si>
    <t>280,0</t>
  </si>
  <si>
    <t>320,0</t>
  </si>
  <si>
    <t>125</t>
  </si>
  <si>
    <t>Сатвалов Рустем</t>
  </si>
  <si>
    <t>79,90</t>
  </si>
  <si>
    <t>120,0</t>
  </si>
  <si>
    <t>Открытая (21.01.1992)/31</t>
  </si>
  <si>
    <t>87,80</t>
  </si>
  <si>
    <t xml:space="preserve">Григорьев Никита </t>
  </si>
  <si>
    <t>Открытая (06.10.1983)/39</t>
  </si>
  <si>
    <t>88,40</t>
  </si>
  <si>
    <t xml:space="preserve">Душин Данил </t>
  </si>
  <si>
    <t>Открытая (13.07.1997)/25</t>
  </si>
  <si>
    <t>99,50</t>
  </si>
  <si>
    <t>205,0</t>
  </si>
  <si>
    <t xml:space="preserve">Сапожников Сергей </t>
  </si>
  <si>
    <t>94,80</t>
  </si>
  <si>
    <t>Открытая (05.06.1993)/29</t>
  </si>
  <si>
    <t>107,00</t>
  </si>
  <si>
    <t xml:space="preserve">Оренбург/Оренбургская область </t>
  </si>
  <si>
    <t xml:space="preserve">Мустафин Альберт </t>
  </si>
  <si>
    <t>Открытая (16.08.1986)/36</t>
  </si>
  <si>
    <t>124,00</t>
  </si>
  <si>
    <t>ВЕСОВАЯ КАТЕГОРИЯ   140</t>
  </si>
  <si>
    <t xml:space="preserve">Мухаматуллин Ильдар </t>
  </si>
  <si>
    <t>Открытая (18.06.1982)/40</t>
  </si>
  <si>
    <t>138,00</t>
  </si>
  <si>
    <t>210,0</t>
  </si>
  <si>
    <t xml:space="preserve">Результат </t>
  </si>
  <si>
    <t>140</t>
  </si>
  <si>
    <t>Результат</t>
  </si>
  <si>
    <t>Лосев Юрий</t>
  </si>
  <si>
    <t>Гайсин Ринат</t>
  </si>
  <si>
    <t>2</t>
  </si>
  <si>
    <t>Петров Валерий</t>
  </si>
  <si>
    <t>Душин Данил</t>
  </si>
  <si>
    <t>Сапожников Сергей</t>
  </si>
  <si>
    <t>Дембовский Богдан</t>
  </si>
  <si>
    <t>Мустафин Альберт</t>
  </si>
  <si>
    <t>Мухаматуллин Ильдар</t>
  </si>
  <si>
    <t>ВЕСОВАЯ КАТЕГОРИЯ   48</t>
  </si>
  <si>
    <t>Открытая (23.05.1985)/37</t>
  </si>
  <si>
    <t>47,10</t>
  </si>
  <si>
    <t>47,5</t>
  </si>
  <si>
    <t>50,0</t>
  </si>
  <si>
    <t>52,5</t>
  </si>
  <si>
    <t>ВЕСОВАЯ КАТЕГОРИЯ   60</t>
  </si>
  <si>
    <t>Девушки 15-19 (12.10.2006)/16</t>
  </si>
  <si>
    <t>59,00</t>
  </si>
  <si>
    <t>55,0</t>
  </si>
  <si>
    <t>57,5</t>
  </si>
  <si>
    <t>62,5</t>
  </si>
  <si>
    <t>ВЕСОВАЯ КАТЕГОРИЯ   67.5</t>
  </si>
  <si>
    <t>61,70</t>
  </si>
  <si>
    <t>60,0</t>
  </si>
  <si>
    <t>65,0</t>
  </si>
  <si>
    <t>67,5</t>
  </si>
  <si>
    <t xml:space="preserve">Бикулов Эдуард </t>
  </si>
  <si>
    <t>Юноши 15-19 (24.04.2005)/17</t>
  </si>
  <si>
    <t>73,80</t>
  </si>
  <si>
    <t>132,5</t>
  </si>
  <si>
    <t>Открытая (17.07.1997)/25</t>
  </si>
  <si>
    <t>74,10</t>
  </si>
  <si>
    <t>Открытая (11.08.1995)/27</t>
  </si>
  <si>
    <t>112,5</t>
  </si>
  <si>
    <t>115,0</t>
  </si>
  <si>
    <t>117,5</t>
  </si>
  <si>
    <t>Открытая (03.10.1984)/38</t>
  </si>
  <si>
    <t>81,00</t>
  </si>
  <si>
    <t>137,5</t>
  </si>
  <si>
    <t xml:space="preserve">Федотов Владислав </t>
  </si>
  <si>
    <t>Юноши 15-19 (11.02.2005)/18</t>
  </si>
  <si>
    <t>86,30</t>
  </si>
  <si>
    <t>92,5</t>
  </si>
  <si>
    <t xml:space="preserve">Шарафутдинов Рамиль </t>
  </si>
  <si>
    <t>Открытая (13.02.1972)/51</t>
  </si>
  <si>
    <t xml:space="preserve">Петров Виталий </t>
  </si>
  <si>
    <t>Открытая (06.04.1967)/55</t>
  </si>
  <si>
    <t>96,50</t>
  </si>
  <si>
    <t>162,5</t>
  </si>
  <si>
    <t>167,5</t>
  </si>
  <si>
    <t xml:space="preserve">Минниахметов Расим </t>
  </si>
  <si>
    <t>Открытая (12.11.1984)/38</t>
  </si>
  <si>
    <t>94,60</t>
  </si>
  <si>
    <t>Открытая (18.06.1986)/36</t>
  </si>
  <si>
    <t>99,40</t>
  </si>
  <si>
    <t>147,5</t>
  </si>
  <si>
    <t>99,00</t>
  </si>
  <si>
    <t>67.5</t>
  </si>
  <si>
    <t>75</t>
  </si>
  <si>
    <t>Иванова Екатерина</t>
  </si>
  <si>
    <t>Ибрагимова Римма</t>
  </si>
  <si>
    <t>Дрепакова Ирина</t>
  </si>
  <si>
    <t>Лебедев Максим</t>
  </si>
  <si>
    <t>Смаков Марат</t>
  </si>
  <si>
    <t>Чернов Станислав</t>
  </si>
  <si>
    <t>Латыпов Радик</t>
  </si>
  <si>
    <t>Мухамедьяров Тимур</t>
  </si>
  <si>
    <t>Шарафутдинов Рамиль</t>
  </si>
  <si>
    <t>Петров Виталий</t>
  </si>
  <si>
    <t>Лашманов Сергей</t>
  </si>
  <si>
    <t>3</t>
  </si>
  <si>
    <t>Хазиев Артур</t>
  </si>
  <si>
    <t>Кажаев Валерий</t>
  </si>
  <si>
    <t>80,20</t>
  </si>
  <si>
    <t xml:space="preserve">Курган/Курганская область </t>
  </si>
  <si>
    <t>195,0</t>
  </si>
  <si>
    <t>Открытая (28.11.1989)/33</t>
  </si>
  <si>
    <t>89,20</t>
  </si>
  <si>
    <t xml:space="preserve">Орск/Оренбургская область </t>
  </si>
  <si>
    <t xml:space="preserve">Шувалов Алексей </t>
  </si>
  <si>
    <t>Открытая (09.05.1987)/35</t>
  </si>
  <si>
    <t>265,0</t>
  </si>
  <si>
    <t>272,5</t>
  </si>
  <si>
    <t>Открытая (10.08.1989)/33</t>
  </si>
  <si>
    <t>101,30</t>
  </si>
  <si>
    <t>270,0</t>
  </si>
  <si>
    <t xml:space="preserve">Соловьев Владислав </t>
  </si>
  <si>
    <t>103,40</t>
  </si>
  <si>
    <t>Биккулов Эдуард</t>
  </si>
  <si>
    <t>Истрашкин Егор</t>
  </si>
  <si>
    <t>Стрижекозин Пётр</t>
  </si>
  <si>
    <t>Шувалов Алексей</t>
  </si>
  <si>
    <t>Томилин Константин</t>
  </si>
  <si>
    <t>Открытая (14.04.1981)/41</t>
  </si>
  <si>
    <t>67,50</t>
  </si>
  <si>
    <t>ВЕСОВАЯ КАТЕГОРИЯ   52</t>
  </si>
  <si>
    <t>Юноши 15-19 (08.06.2012)/10</t>
  </si>
  <si>
    <t>49,90</t>
  </si>
  <si>
    <t>85,20</t>
  </si>
  <si>
    <t>275,0</t>
  </si>
  <si>
    <t>Торчинава Оксана</t>
  </si>
  <si>
    <t>Аптыкаев Геннадий</t>
  </si>
  <si>
    <t>Басыров Алик</t>
  </si>
  <si>
    <t>Открытая (10.04.1988)/34</t>
  </si>
  <si>
    <t>51,80</t>
  </si>
  <si>
    <t>45,0</t>
  </si>
  <si>
    <t xml:space="preserve">Нойман Юлия </t>
  </si>
  <si>
    <t>Открытая (08.07.1998)/24</t>
  </si>
  <si>
    <t>Открытая (11.06.1997)/25</t>
  </si>
  <si>
    <t>98,10</t>
  </si>
  <si>
    <t>Стерликова Дарья</t>
  </si>
  <si>
    <t>Бреев Валентин</t>
  </si>
  <si>
    <t>Хамматов Вадим</t>
  </si>
  <si>
    <t>74,20</t>
  </si>
  <si>
    <t>Сукбаев Динар</t>
  </si>
  <si>
    <t xml:space="preserve">Бакумец Вадим </t>
  </si>
  <si>
    <t>Открытая (21.11.1993)/29</t>
  </si>
  <si>
    <t>66,50</t>
  </si>
  <si>
    <t>Бакумец Вадим</t>
  </si>
  <si>
    <t>25,0</t>
  </si>
  <si>
    <t xml:space="preserve">Стрельников Дмитрий </t>
  </si>
  <si>
    <t>Открытая (07.01.1998)/25</t>
  </si>
  <si>
    <t>64,00</t>
  </si>
  <si>
    <t>72,5</t>
  </si>
  <si>
    <t xml:space="preserve">Фарвазетдинов Руслан </t>
  </si>
  <si>
    <t>Открытая (07.10.1994)/28</t>
  </si>
  <si>
    <t>Стрельников Дмитрий</t>
  </si>
  <si>
    <t>Фарвазетдинов Руслан</t>
  </si>
  <si>
    <t>Открытая (19.02.1991)/32</t>
  </si>
  <si>
    <t xml:space="preserve">Gloss </t>
  </si>
  <si>
    <t>Капустин Георгий</t>
  </si>
  <si>
    <t>Подъем на бицепс</t>
  </si>
  <si>
    <t>82,5</t>
  </si>
  <si>
    <t>40,0</t>
  </si>
  <si>
    <t>32,5</t>
  </si>
  <si>
    <t>Открытая (20.03.1996)/26</t>
  </si>
  <si>
    <t>82,20</t>
  </si>
  <si>
    <t>Открытая (14.06.1981)/41</t>
  </si>
  <si>
    <t>112,80</t>
  </si>
  <si>
    <t>Биглов Арсен</t>
  </si>
  <si>
    <t>Голубев Сергей</t>
  </si>
  <si>
    <t>30,0</t>
  </si>
  <si>
    <t>56,00</t>
  </si>
  <si>
    <t>22,5</t>
  </si>
  <si>
    <t>27,5</t>
  </si>
  <si>
    <t>66,40</t>
  </si>
  <si>
    <t xml:space="preserve">Муллагалиев Ильдар </t>
  </si>
  <si>
    <t>Открытая (25.05.1992)/30</t>
  </si>
  <si>
    <t>86,60</t>
  </si>
  <si>
    <t>85,0</t>
  </si>
  <si>
    <t>ВЕСОВАЯ КАТЕГОРИЯ   140+</t>
  </si>
  <si>
    <t>Открытая (13.12.1996)/26</t>
  </si>
  <si>
    <t>160,00</t>
  </si>
  <si>
    <t>Золотарев Дмитрий</t>
  </si>
  <si>
    <t>Хачатрян Смбат</t>
  </si>
  <si>
    <t>Муллагалиев Ильдар</t>
  </si>
  <si>
    <t>Григорьев Никита</t>
  </si>
  <si>
    <t>Открытая (29.05.1991)/31</t>
  </si>
  <si>
    <t>89,00</t>
  </si>
  <si>
    <t>73,55</t>
  </si>
  <si>
    <t>99,25</t>
  </si>
  <si>
    <t>Сисина Елена</t>
  </si>
  <si>
    <t xml:space="preserve">Лашманов Сергей </t>
  </si>
  <si>
    <t xml:space="preserve">Тищенко Дмитрий </t>
  </si>
  <si>
    <t xml:space="preserve">Гадиев Риф., Миниахметов Расим </t>
  </si>
  <si>
    <t xml:space="preserve">Душин Дмитрий </t>
  </si>
  <si>
    <t xml:space="preserve">Кузнецов Юрий </t>
  </si>
  <si>
    <t xml:space="preserve">Тимирбулатов Альберт </t>
  </si>
  <si>
    <t xml:space="preserve">Мифтахов Рустам </t>
  </si>
  <si>
    <t>Мастерский турнир «Наследие Сарматов III»
IPL Пауэрлифтинг без экипировки ДК
Салават/Республика Башкортостан, 25 февраля 2023 года</t>
  </si>
  <si>
    <t>Мастерский турнир «Наследие Сарматов III»
IPL Пауэрлифтинг без экипировки
Салават/Республика Башкортостан, 25 февраля 2023 года</t>
  </si>
  <si>
    <t>Мастерский турнир «Наследие Сарматов III»
IPL Пауэрлифтинг в бинтах
Салават/Республика Башкортостан, 25 февраля 2023 года</t>
  </si>
  <si>
    <t>Мастерский турнир «Наследие Сарматов III»
IPL Силовое двоеборье без экипировки ДК
Салават/Республика Башкортостан, 25 февраля 2023 года</t>
  </si>
  <si>
    <t>Мастерский турнир «Наследие Сарматов III»
IPL Силовое двоеборье без экипировки
Салават/Республика Башкортостан, 25 февраля 2023 года</t>
  </si>
  <si>
    <t>Мастерский турнир «Наследие Сарматов III»
IPL Жим лежа без экипировки ДК
Салават/Республика Башкортостан, 25 февраля 2023 года</t>
  </si>
  <si>
    <t>Мастерский турнир «Наследие Сарматов III»
IPL Жим лежа без экипировки
Салават/Республика Башкортостан, 25 февраля 2023 года</t>
  </si>
  <si>
    <t>Мастерский турнир «Наследие Сарматов III»
IPL Жим лежа в однослойной экипировке
Салават/Республика Башкортостан, 25 февраля 2023 года</t>
  </si>
  <si>
    <t>Мастерский турнир «Наследие Сарматов III»
СПР Жим лежа в однопетельной софт экипировке
Салават/Республика Башкортостан, 25 февраля 2023 года</t>
  </si>
  <si>
    <t>Мастерский турнир «Наследие Сарматов III»
IPL Становая тяга без экипировки ДК
Салават/Республика Башкортостан, 25 февраля 2023 года</t>
  </si>
  <si>
    <t>Мастерский турнир «Наследие Сарматов III»
IPL Становая тяга без экипировки
Салават/Республика Башкортостан, 25 февраля 2023 года</t>
  </si>
  <si>
    <t>Мастерский турнир «Наследие Сарматов III»
СПР Пауэрспорт ДК
Салават/Республика Башкортостан, 25 февраля 2023 года</t>
  </si>
  <si>
    <t>Мастерский турнир «Наследие Сарматов III»
СПР Пауэрспорт
Салават/Республика Башкортостан, 25 февраля 2023 года</t>
  </si>
  <si>
    <t>Мастерский турнир «Наследие Сарматов III»
СПР Строгий подъем штанги на бицепс ДК
Салават/Республика Башкортостан, 25 февраля 2023 года</t>
  </si>
  <si>
    <t>Мастерский турнир «Наследие Сарматов III»
СПР Строгий подъем штанги на бицепс
Салават/Республика Башкортостан, 25 февраля 2023 года</t>
  </si>
  <si>
    <t>Мастерский турнир «Наследие Сарматов III»
WRPF Строгий подъем штанги на бицепс ДК
Салават/Республика Башкортостан, 25 февраля 2023 года</t>
  </si>
  <si>
    <t>Мастерский турнир «Наследие Сарматов III»
WRPF Строгий подъем штанги на бицепс
Салават/Республика Башкортостан, 25 февраля 2023 года</t>
  </si>
  <si>
    <t>Мастерский турнир «Наследие Сарматов III»
ФЖД Любители жим на максимум ДК
Салават/Республика Башкортостан, 25 февраля 2023 года</t>
  </si>
  <si>
    <t xml:space="preserve">Белебей/Республика Башкортостан </t>
  </si>
  <si>
    <t xml:space="preserve">Уфа/Республика Башкортостан </t>
  </si>
  <si>
    <t xml:space="preserve">Ишимбай/Республика Башкортостан </t>
  </si>
  <si>
    <t xml:space="preserve">Салават/Республика Башкортостан </t>
  </si>
  <si>
    <t xml:space="preserve">Октябрьский/Республика Башкортостан </t>
  </si>
  <si>
    <t xml:space="preserve">Кумертау/Республика Башкортостан </t>
  </si>
  <si>
    <t xml:space="preserve">Бакалы/Республика Башкортостан </t>
  </si>
  <si>
    <t xml:space="preserve">Кандры/Республика Башкортостан </t>
  </si>
  <si>
    <t>Юниоры 20-23 (02.07.2000)/22</t>
  </si>
  <si>
    <t>Мастера 45-49 (03.04.1977)/45</t>
  </si>
  <si>
    <t>Мастера 55-59 (06.04.1967)/55</t>
  </si>
  <si>
    <t>Мастера 55-59 (01.05.1963)/59</t>
  </si>
  <si>
    <t>Мастера 60-64 (12.04.1961)/61</t>
  </si>
  <si>
    <t>Мастера 50-54 (06.08.1969)/53</t>
  </si>
  <si>
    <t>Мастера 40-44 (18.06.1982)/40</t>
  </si>
  <si>
    <t>Мастера 50-54 (26.07.1972)/50</t>
  </si>
  <si>
    <t>Мастера 40-44 (01.11.1981)/41</t>
  </si>
  <si>
    <t>Мастера 40-44 (14.04.1981)/41</t>
  </si>
  <si>
    <t>Мастера 60-64 (12.10.1959)/63</t>
  </si>
  <si>
    <t>Юноши 13-19 (11.02.2005)/18</t>
  </si>
  <si>
    <t>Мастера 50-59 (06.04.1967)/55</t>
  </si>
  <si>
    <t>Юноши 13-19 (25.03.2010)/12</t>
  </si>
  <si>
    <t>Юноши 13-19 (19.10.2005)/17</t>
  </si>
  <si>
    <t>Весовая категория</t>
  </si>
  <si>
    <t xml:space="preserve">Гадиев Риф </t>
  </si>
  <si>
    <t>№</t>
  </si>
  <si>
    <t>Жим</t>
  </si>
  <si>
    <t>Тяга</t>
  </si>
  <si>
    <t xml:space="preserve">
Дата рождения/Возраст</t>
  </si>
  <si>
    <t>Возрастная группа</t>
  </si>
  <si>
    <t>O</t>
  </si>
  <si>
    <t>J</t>
  </si>
  <si>
    <t>T</t>
  </si>
  <si>
    <t>M2</t>
  </si>
  <si>
    <t>M4</t>
  </si>
  <si>
    <t>M5</t>
  </si>
  <si>
    <t>M3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</si>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</sst>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41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6.33203125" style="5" bestFit="1" customWidth="1"/>
    <col min="4" max="4" width="18.6640625" style="5" customWidth="1"/>
    <col min="5" max="5" width="10.5" style="6" bestFit="1" customWidth="1"/>
    <col min="6" max="6" width="31.664062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26" style="5" customWidth="1"/>
    <col min="22" max="16384" width="9.1640625" style="3"/>
  </cols>
  <sheetData>
    <row r="1" spans="1:21" s="2" customFormat="1" ht="29" customHeight="1">
      <c r="A1" s="58" t="s">
        <v>298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8</v>
      </c>
      <c r="H3" s="70"/>
      <c r="I3" s="70"/>
      <c r="J3" s="70"/>
      <c r="K3" s="70" t="s">
        <v>9</v>
      </c>
      <c r="L3" s="70"/>
      <c r="M3" s="70"/>
      <c r="N3" s="70"/>
      <c r="O3" s="70" t="s">
        <v>10</v>
      </c>
      <c r="P3" s="70"/>
      <c r="Q3" s="70"/>
      <c r="R3" s="70"/>
      <c r="S3" s="52" t="s">
        <v>1</v>
      </c>
      <c r="T3" s="52" t="s">
        <v>3</v>
      </c>
      <c r="U3" s="54" t="s">
        <v>2</v>
      </c>
    </row>
    <row r="4" spans="1:21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3"/>
      <c r="T4" s="53"/>
      <c r="U4" s="55"/>
    </row>
    <row r="5" spans="1:21" ht="16">
      <c r="A5" s="56" t="s">
        <v>39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1">
      <c r="A6" s="22" t="s">
        <v>36</v>
      </c>
      <c r="B6" s="11" t="s">
        <v>90</v>
      </c>
      <c r="C6" s="11" t="s">
        <v>40</v>
      </c>
      <c r="D6" s="11" t="s">
        <v>41</v>
      </c>
      <c r="E6" s="12" t="s">
        <v>346</v>
      </c>
      <c r="F6" s="11" t="s">
        <v>316</v>
      </c>
      <c r="G6" s="21" t="s">
        <v>42</v>
      </c>
      <c r="H6" s="21" t="s">
        <v>43</v>
      </c>
      <c r="I6" s="21" t="s">
        <v>44</v>
      </c>
      <c r="J6" s="22"/>
      <c r="K6" s="21" t="s">
        <v>45</v>
      </c>
      <c r="L6" s="21" t="s">
        <v>46</v>
      </c>
      <c r="M6" s="23" t="s">
        <v>47</v>
      </c>
      <c r="N6" s="22"/>
      <c r="O6" s="21" t="s">
        <v>48</v>
      </c>
      <c r="P6" s="21" t="s">
        <v>49</v>
      </c>
      <c r="Q6" s="21" t="s">
        <v>50</v>
      </c>
      <c r="R6" s="22"/>
      <c r="S6" s="13" t="str">
        <f>"217,5"</f>
        <v>217,5</v>
      </c>
      <c r="T6" s="13" t="str">
        <f>"263,6752"</f>
        <v>263,6752</v>
      </c>
      <c r="U6" s="11" t="s">
        <v>291</v>
      </c>
    </row>
    <row r="8" spans="1:21" ht="16">
      <c r="A8" s="48" t="s">
        <v>51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22" t="s">
        <v>36</v>
      </c>
      <c r="B9" s="11" t="s">
        <v>91</v>
      </c>
      <c r="C9" s="11" t="s">
        <v>52</v>
      </c>
      <c r="D9" s="11" t="s">
        <v>53</v>
      </c>
      <c r="E9" s="12" t="s">
        <v>346</v>
      </c>
      <c r="F9" s="11" t="s">
        <v>323</v>
      </c>
      <c r="G9" s="21" t="s">
        <v>54</v>
      </c>
      <c r="H9" s="21" t="s">
        <v>55</v>
      </c>
      <c r="I9" s="23" t="s">
        <v>16</v>
      </c>
      <c r="J9" s="22"/>
      <c r="K9" s="21" t="s">
        <v>56</v>
      </c>
      <c r="L9" s="21" t="s">
        <v>57</v>
      </c>
      <c r="M9" s="22"/>
      <c r="N9" s="22"/>
      <c r="O9" s="21" t="s">
        <v>58</v>
      </c>
      <c r="P9" s="21" t="s">
        <v>27</v>
      </c>
      <c r="Q9" s="21" t="s">
        <v>59</v>
      </c>
      <c r="R9" s="22"/>
      <c r="S9" s="13" t="str">
        <f>"430,0"</f>
        <v>430,0</v>
      </c>
      <c r="T9" s="13" t="str">
        <f>"318,4580"</f>
        <v>318,4580</v>
      </c>
      <c r="U9" s="11" t="s">
        <v>60</v>
      </c>
    </row>
    <row r="11" spans="1:21" ht="16">
      <c r="A11" s="48" t="s">
        <v>61</v>
      </c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>
      <c r="A12" s="22" t="s">
        <v>36</v>
      </c>
      <c r="B12" s="11" t="s">
        <v>92</v>
      </c>
      <c r="C12" s="11" t="s">
        <v>63</v>
      </c>
      <c r="D12" s="11" t="s">
        <v>64</v>
      </c>
      <c r="E12" s="12" t="s">
        <v>346</v>
      </c>
      <c r="F12" s="11" t="s">
        <v>316</v>
      </c>
      <c r="G12" s="21" t="s">
        <v>19</v>
      </c>
      <c r="H12" s="23" t="s">
        <v>27</v>
      </c>
      <c r="I12" s="21" t="s">
        <v>65</v>
      </c>
      <c r="J12" s="22"/>
      <c r="K12" s="21" t="s">
        <v>16</v>
      </c>
      <c r="L12" s="21" t="s">
        <v>66</v>
      </c>
      <c r="M12" s="23" t="s">
        <v>67</v>
      </c>
      <c r="N12" s="22"/>
      <c r="O12" s="21" t="s">
        <v>68</v>
      </c>
      <c r="P12" s="21" t="s">
        <v>69</v>
      </c>
      <c r="Q12" s="21" t="s">
        <v>70</v>
      </c>
      <c r="R12" s="22"/>
      <c r="S12" s="13" t="str">
        <f>"552,5"</f>
        <v>552,5</v>
      </c>
      <c r="T12" s="13" t="str">
        <f>"353,7105"</f>
        <v>353,7105</v>
      </c>
      <c r="U12" s="11" t="s">
        <v>291</v>
      </c>
    </row>
    <row r="14" spans="1:21" ht="16">
      <c r="A14" s="48" t="s">
        <v>71</v>
      </c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1">
      <c r="A15" s="22" t="s">
        <v>36</v>
      </c>
      <c r="B15" s="11" t="s">
        <v>93</v>
      </c>
      <c r="C15" s="11" t="s">
        <v>73</v>
      </c>
      <c r="D15" s="11" t="s">
        <v>74</v>
      </c>
      <c r="E15" s="12" t="s">
        <v>346</v>
      </c>
      <c r="F15" s="11" t="s">
        <v>316</v>
      </c>
      <c r="G15" s="21" t="s">
        <v>21</v>
      </c>
      <c r="H15" s="21" t="s">
        <v>75</v>
      </c>
      <c r="I15" s="21" t="s">
        <v>68</v>
      </c>
      <c r="J15" s="22"/>
      <c r="K15" s="21" t="s">
        <v>16</v>
      </c>
      <c r="L15" s="21" t="s">
        <v>66</v>
      </c>
      <c r="M15" s="21" t="s">
        <v>76</v>
      </c>
      <c r="N15" s="22"/>
      <c r="O15" s="21" t="s">
        <v>77</v>
      </c>
      <c r="P15" s="21" t="s">
        <v>78</v>
      </c>
      <c r="Q15" s="23" t="s">
        <v>29</v>
      </c>
      <c r="R15" s="22"/>
      <c r="S15" s="13" t="str">
        <f>"595,0"</f>
        <v>595,0</v>
      </c>
      <c r="T15" s="13" t="str">
        <f>"363,1285"</f>
        <v>363,1285</v>
      </c>
      <c r="U15" s="11" t="s">
        <v>291</v>
      </c>
    </row>
    <row r="17" spans="1:21" ht="16">
      <c r="A17" s="48" t="s">
        <v>22</v>
      </c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21">
      <c r="A18" s="22" t="s">
        <v>36</v>
      </c>
      <c r="B18" s="11" t="s">
        <v>94</v>
      </c>
      <c r="C18" s="11" t="s">
        <v>79</v>
      </c>
      <c r="D18" s="11" t="s">
        <v>80</v>
      </c>
      <c r="E18" s="12" t="s">
        <v>346</v>
      </c>
      <c r="F18" s="11" t="s">
        <v>317</v>
      </c>
      <c r="G18" s="21" t="s">
        <v>70</v>
      </c>
      <c r="H18" s="21" t="s">
        <v>81</v>
      </c>
      <c r="I18" s="21" t="s">
        <v>82</v>
      </c>
      <c r="J18" s="22"/>
      <c r="K18" s="21" t="s">
        <v>54</v>
      </c>
      <c r="L18" s="21" t="s">
        <v>55</v>
      </c>
      <c r="M18" s="21" t="s">
        <v>83</v>
      </c>
      <c r="N18" s="22"/>
      <c r="O18" s="21" t="s">
        <v>84</v>
      </c>
      <c r="P18" s="21" t="s">
        <v>85</v>
      </c>
      <c r="Q18" s="23" t="s">
        <v>86</v>
      </c>
      <c r="R18" s="22"/>
      <c r="S18" s="13" t="str">
        <f>"687,5"</f>
        <v>687,5</v>
      </c>
      <c r="T18" s="13" t="str">
        <f>"406,7250"</f>
        <v>406,7250</v>
      </c>
      <c r="U18" s="11" t="s">
        <v>87</v>
      </c>
    </row>
    <row r="20" spans="1:21" ht="16">
      <c r="F20" s="8"/>
      <c r="G20" s="5"/>
    </row>
    <row r="21" spans="1:21" ht="16">
      <c r="F21" s="8"/>
      <c r="G21" s="5"/>
    </row>
    <row r="22" spans="1:21" ht="16">
      <c r="F22" s="8"/>
      <c r="G22" s="5"/>
    </row>
    <row r="23" spans="1:21" ht="16">
      <c r="F23" s="8"/>
      <c r="G23" s="5"/>
    </row>
    <row r="24" spans="1:21" ht="16">
      <c r="F24" s="8"/>
      <c r="G24" s="5"/>
    </row>
    <row r="25" spans="1:21" ht="16">
      <c r="F25" s="8"/>
      <c r="G25" s="5"/>
    </row>
    <row r="26" spans="1:21" ht="16">
      <c r="F26" s="8"/>
      <c r="G26" s="5"/>
    </row>
    <row r="27" spans="1:21">
      <c r="G27" s="5"/>
    </row>
    <row r="28" spans="1:21" ht="18">
      <c r="C28" s="9"/>
      <c r="D28" s="9"/>
      <c r="E28" s="5"/>
      <c r="F28" s="6"/>
      <c r="G28" s="5"/>
    </row>
    <row r="29" spans="1:21" ht="16">
      <c r="C29" s="42"/>
      <c r="D29" s="42"/>
      <c r="E29" s="5"/>
      <c r="F29" s="6"/>
      <c r="G29" s="5"/>
    </row>
    <row r="30" spans="1:21" ht="14">
      <c r="C30" s="15"/>
      <c r="D30" s="16"/>
      <c r="E30" s="5"/>
      <c r="F30" s="6"/>
      <c r="G30" s="5"/>
    </row>
    <row r="31" spans="1:21" ht="14">
      <c r="C31" s="1"/>
      <c r="D31" s="1"/>
      <c r="E31" s="1"/>
      <c r="F31" s="44"/>
      <c r="G31" s="1"/>
    </row>
    <row r="32" spans="1:21">
      <c r="E32" s="10"/>
      <c r="F32" s="20"/>
      <c r="G32" s="19"/>
    </row>
    <row r="33" spans="3:7">
      <c r="E33" s="5"/>
      <c r="F33" s="6"/>
      <c r="G33" s="5"/>
    </row>
    <row r="34" spans="3:7">
      <c r="E34" s="5"/>
      <c r="F34" s="6"/>
      <c r="G34" s="5"/>
    </row>
    <row r="35" spans="3:7" ht="16">
      <c r="C35" s="42"/>
      <c r="D35" s="42"/>
      <c r="E35" s="5"/>
      <c r="F35" s="6"/>
      <c r="G35" s="5"/>
    </row>
    <row r="36" spans="3:7" ht="14">
      <c r="C36" s="15"/>
      <c r="D36" s="16"/>
      <c r="E36" s="5"/>
      <c r="F36" s="6"/>
      <c r="G36" s="5"/>
    </row>
    <row r="37" spans="3:7" ht="14">
      <c r="C37" s="1"/>
      <c r="D37" s="1"/>
      <c r="E37" s="1"/>
      <c r="F37" s="44"/>
      <c r="G37" s="1"/>
    </row>
    <row r="38" spans="3:7">
      <c r="E38" s="10"/>
      <c r="F38" s="20"/>
      <c r="G38" s="19"/>
    </row>
    <row r="39" spans="3:7">
      <c r="E39" s="10"/>
      <c r="F39" s="20"/>
      <c r="G39" s="19"/>
    </row>
    <row r="40" spans="3:7">
      <c r="E40" s="10"/>
      <c r="F40" s="20"/>
      <c r="G40" s="19"/>
    </row>
    <row r="41" spans="3:7">
      <c r="E41" s="5"/>
      <c r="F41" s="6"/>
      <c r="G41" s="5"/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7:R17"/>
    <mergeCell ref="B3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4"/>
  <sheetViews>
    <sheetView zoomScaleNormal="100"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2.33203125" style="5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9" style="5" bestFit="1" customWidth="1"/>
    <col min="14" max="16384" width="9.1640625" style="3"/>
  </cols>
  <sheetData>
    <row r="1" spans="1:13" s="2" customFormat="1" ht="29" customHeight="1">
      <c r="A1" s="58" t="s">
        <v>307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10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224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2" t="s">
        <v>36</v>
      </c>
      <c r="B6" s="11" t="s">
        <v>239</v>
      </c>
      <c r="C6" s="11" t="s">
        <v>232</v>
      </c>
      <c r="D6" s="11" t="s">
        <v>233</v>
      </c>
      <c r="E6" s="12" t="s">
        <v>346</v>
      </c>
      <c r="F6" s="11" t="s">
        <v>319</v>
      </c>
      <c r="G6" s="21" t="s">
        <v>57</v>
      </c>
      <c r="H6" s="21" t="s">
        <v>103</v>
      </c>
      <c r="I6" s="21" t="s">
        <v>54</v>
      </c>
      <c r="J6" s="22"/>
      <c r="K6" s="13" t="str">
        <f>"125,0"</f>
        <v>125,0</v>
      </c>
      <c r="L6" s="13" t="str">
        <f>"156,3000"</f>
        <v>156,3000</v>
      </c>
      <c r="M6" s="11" t="s">
        <v>235</v>
      </c>
    </row>
    <row r="8" spans="1:13" ht="16">
      <c r="A8" s="48" t="s">
        <v>39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22" t="s">
        <v>36</v>
      </c>
      <c r="B9" s="11" t="s">
        <v>90</v>
      </c>
      <c r="C9" s="11" t="s">
        <v>40</v>
      </c>
      <c r="D9" s="11" t="s">
        <v>41</v>
      </c>
      <c r="E9" s="12" t="s">
        <v>346</v>
      </c>
      <c r="F9" s="11" t="s">
        <v>316</v>
      </c>
      <c r="G9" s="21" t="s">
        <v>48</v>
      </c>
      <c r="H9" s="21" t="s">
        <v>49</v>
      </c>
      <c r="I9" s="21" t="s">
        <v>50</v>
      </c>
      <c r="J9" s="22"/>
      <c r="K9" s="13" t="str">
        <f>"102,5"</f>
        <v>102,5</v>
      </c>
      <c r="L9" s="13" t="str">
        <f>"124,2607"</f>
        <v>124,2607</v>
      </c>
      <c r="M9" s="11" t="s">
        <v>291</v>
      </c>
    </row>
    <row r="11" spans="1:13" ht="16">
      <c r="A11" s="48" t="s">
        <v>61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3">
      <c r="A12" s="22" t="s">
        <v>36</v>
      </c>
      <c r="B12" s="11" t="s">
        <v>92</v>
      </c>
      <c r="C12" s="11" t="s">
        <v>63</v>
      </c>
      <c r="D12" s="11" t="s">
        <v>64</v>
      </c>
      <c r="E12" s="12" t="s">
        <v>346</v>
      </c>
      <c r="F12" s="11" t="s">
        <v>316</v>
      </c>
      <c r="G12" s="21" t="s">
        <v>68</v>
      </c>
      <c r="H12" s="21" t="s">
        <v>69</v>
      </c>
      <c r="I12" s="21" t="s">
        <v>70</v>
      </c>
      <c r="J12" s="22"/>
      <c r="K12" s="13" t="str">
        <f>"225,0"</f>
        <v>225,0</v>
      </c>
      <c r="L12" s="13" t="str">
        <f>"144,0450"</f>
        <v>144,0450</v>
      </c>
      <c r="M12" s="45" t="s">
        <v>291</v>
      </c>
    </row>
    <row r="14" spans="1:13" ht="16">
      <c r="A14" s="48" t="s">
        <v>71</v>
      </c>
      <c r="B14" s="48"/>
      <c r="C14" s="49"/>
      <c r="D14" s="49"/>
      <c r="E14" s="49"/>
      <c r="F14" s="49"/>
      <c r="G14" s="49"/>
      <c r="H14" s="49"/>
      <c r="I14" s="49"/>
      <c r="J14" s="49"/>
    </row>
    <row r="15" spans="1:13">
      <c r="A15" s="30" t="s">
        <v>36</v>
      </c>
      <c r="B15" s="24" t="s">
        <v>93</v>
      </c>
      <c r="C15" s="24" t="s">
        <v>73</v>
      </c>
      <c r="D15" s="24" t="s">
        <v>74</v>
      </c>
      <c r="E15" s="25" t="s">
        <v>346</v>
      </c>
      <c r="F15" s="24" t="s">
        <v>316</v>
      </c>
      <c r="G15" s="31" t="s">
        <v>77</v>
      </c>
      <c r="H15" s="31" t="s">
        <v>78</v>
      </c>
      <c r="I15" s="32" t="s">
        <v>29</v>
      </c>
      <c r="J15" s="30"/>
      <c r="K15" s="26" t="str">
        <f>"240,0"</f>
        <v>240,0</v>
      </c>
      <c r="L15" s="26" t="str">
        <f>"146,4720"</f>
        <v>146,4720</v>
      </c>
      <c r="M15" s="24" t="s">
        <v>291</v>
      </c>
    </row>
    <row r="16" spans="1:13">
      <c r="A16" s="39" t="s">
        <v>131</v>
      </c>
      <c r="B16" s="36" t="s">
        <v>240</v>
      </c>
      <c r="C16" s="36" t="s">
        <v>236</v>
      </c>
      <c r="D16" s="36" t="s">
        <v>185</v>
      </c>
      <c r="E16" s="37" t="s">
        <v>346</v>
      </c>
      <c r="F16" s="36" t="s">
        <v>317</v>
      </c>
      <c r="G16" s="40" t="s">
        <v>125</v>
      </c>
      <c r="H16" s="40" t="s">
        <v>69</v>
      </c>
      <c r="I16" s="40" t="s">
        <v>25</v>
      </c>
      <c r="J16" s="39"/>
      <c r="K16" s="38" t="str">
        <f>"220,0"</f>
        <v>220,0</v>
      </c>
      <c r="L16" s="38" t="str">
        <f>"134,4420"</f>
        <v>134,4420</v>
      </c>
      <c r="M16" s="36"/>
    </row>
    <row r="17" spans="1:13">
      <c r="A17" s="33" t="s">
        <v>199</v>
      </c>
      <c r="B17" s="27" t="s">
        <v>241</v>
      </c>
      <c r="C17" s="27" t="s">
        <v>237</v>
      </c>
      <c r="D17" s="27" t="s">
        <v>238</v>
      </c>
      <c r="E17" s="28" t="s">
        <v>346</v>
      </c>
      <c r="F17" s="27" t="s">
        <v>317</v>
      </c>
      <c r="G17" s="34" t="s">
        <v>59</v>
      </c>
      <c r="H17" s="34" t="s">
        <v>68</v>
      </c>
      <c r="I17" s="34" t="s">
        <v>69</v>
      </c>
      <c r="J17" s="33"/>
      <c r="K17" s="29" t="str">
        <f>"215,0"</f>
        <v>215,0</v>
      </c>
      <c r="L17" s="29" t="str">
        <f>"131,8810"</f>
        <v>131,8810</v>
      </c>
      <c r="M17" s="27" t="s">
        <v>106</v>
      </c>
    </row>
    <row r="19" spans="1:13" ht="16">
      <c r="A19" s="48" t="s">
        <v>22</v>
      </c>
      <c r="B19" s="48"/>
      <c r="C19" s="49"/>
      <c r="D19" s="49"/>
      <c r="E19" s="49"/>
      <c r="F19" s="49"/>
      <c r="G19" s="49"/>
      <c r="H19" s="49"/>
      <c r="I19" s="49"/>
      <c r="J19" s="49"/>
    </row>
    <row r="20" spans="1:13">
      <c r="A20" s="22" t="s">
        <v>36</v>
      </c>
      <c r="B20" s="11" t="s">
        <v>94</v>
      </c>
      <c r="C20" s="11" t="s">
        <v>79</v>
      </c>
      <c r="D20" s="11" t="s">
        <v>80</v>
      </c>
      <c r="E20" s="12" t="s">
        <v>346</v>
      </c>
      <c r="F20" s="11" t="s">
        <v>317</v>
      </c>
      <c r="G20" s="21" t="s">
        <v>84</v>
      </c>
      <c r="H20" s="21" t="s">
        <v>85</v>
      </c>
      <c r="I20" s="23" t="s">
        <v>86</v>
      </c>
      <c r="J20" s="22"/>
      <c r="K20" s="13" t="str">
        <f>"300,0"</f>
        <v>300,0</v>
      </c>
      <c r="L20" s="13" t="str">
        <f>"177,4800"</f>
        <v>177,4800</v>
      </c>
      <c r="M20" s="11" t="s">
        <v>87</v>
      </c>
    </row>
    <row r="22" spans="1:13" ht="16">
      <c r="F22" s="8"/>
      <c r="G22" s="5"/>
      <c r="K22" s="10"/>
      <c r="M22" s="7"/>
    </row>
    <row r="23" spans="1:13" ht="18">
      <c r="C23" s="9"/>
      <c r="D23" s="9"/>
      <c r="E23" s="5"/>
      <c r="F23" s="6"/>
      <c r="G23" s="5"/>
      <c r="K23" s="10"/>
      <c r="M23" s="7"/>
    </row>
    <row r="24" spans="1:13" ht="16">
      <c r="C24" s="43"/>
      <c r="D24" s="43"/>
      <c r="E24" s="5"/>
      <c r="F24" s="6"/>
      <c r="G24" s="5"/>
      <c r="K24" s="10"/>
      <c r="M24" s="7"/>
    </row>
    <row r="25" spans="1:13" ht="14">
      <c r="C25" s="15"/>
      <c r="D25" s="16"/>
      <c r="E25" s="5"/>
      <c r="F25" s="6"/>
      <c r="G25" s="5"/>
      <c r="K25" s="10"/>
      <c r="M25" s="7"/>
    </row>
    <row r="26" spans="1:13" ht="14">
      <c r="C26" s="1"/>
      <c r="D26" s="1"/>
      <c r="E26" s="1"/>
      <c r="F26" s="44"/>
      <c r="G26" s="1"/>
      <c r="K26" s="10"/>
      <c r="M26" s="7"/>
    </row>
    <row r="27" spans="1:13">
      <c r="E27" s="10"/>
      <c r="F27" s="20"/>
      <c r="G27" s="19"/>
      <c r="K27" s="10"/>
      <c r="M27" s="7"/>
    </row>
    <row r="28" spans="1:13">
      <c r="E28" s="10"/>
      <c r="F28" s="20"/>
      <c r="G28" s="19"/>
      <c r="K28" s="10"/>
      <c r="M28" s="7"/>
    </row>
    <row r="29" spans="1:13">
      <c r="E29" s="10"/>
      <c r="F29" s="20"/>
      <c r="G29" s="19"/>
      <c r="K29" s="10"/>
      <c r="M29" s="7"/>
    </row>
    <row r="30" spans="1:13">
      <c r="K30" s="10"/>
      <c r="M30" s="7"/>
    </row>
    <row r="31" spans="1:13">
      <c r="K31" s="10"/>
      <c r="M31" s="7"/>
    </row>
    <row r="32" spans="1:13">
      <c r="K32" s="10"/>
      <c r="M32" s="7"/>
    </row>
    <row r="33" spans="5:13">
      <c r="K33" s="10"/>
      <c r="M33" s="7"/>
    </row>
    <row r="34" spans="5:13">
      <c r="K34" s="10"/>
      <c r="M34" s="7"/>
    </row>
    <row r="35" spans="5:13">
      <c r="K35" s="10"/>
      <c r="M35" s="7"/>
    </row>
    <row r="36" spans="5:13">
      <c r="K36" s="10"/>
      <c r="M36" s="7"/>
    </row>
    <row r="37" spans="5:13">
      <c r="E37" s="5"/>
      <c r="F37" s="6"/>
      <c r="G37" s="5"/>
      <c r="K37" s="10"/>
      <c r="M37" s="7"/>
    </row>
    <row r="38" spans="5:13">
      <c r="K38" s="10"/>
      <c r="M38" s="7"/>
    </row>
    <row r="39" spans="5:13">
      <c r="K39" s="10"/>
      <c r="M39" s="7"/>
    </row>
    <row r="40" spans="5:13">
      <c r="K40" s="10"/>
      <c r="M40" s="7"/>
    </row>
    <row r="41" spans="5:13">
      <c r="K41" s="10"/>
      <c r="M41" s="7"/>
    </row>
    <row r="42" spans="5:13">
      <c r="K42" s="10"/>
      <c r="M42" s="7"/>
    </row>
    <row r="43" spans="5:13">
      <c r="K43" s="10"/>
      <c r="M43" s="7"/>
    </row>
    <row r="44" spans="5:13">
      <c r="E44" s="5"/>
      <c r="F44" s="6"/>
      <c r="G44" s="5"/>
      <c r="K44" s="10"/>
      <c r="M44" s="7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9:J19"/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1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0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10.33203125" style="7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58" t="s">
        <v>308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10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150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0" t="s">
        <v>36</v>
      </c>
      <c r="B6" s="24" t="s">
        <v>229</v>
      </c>
      <c r="C6" s="24" t="s">
        <v>222</v>
      </c>
      <c r="D6" s="24" t="s">
        <v>223</v>
      </c>
      <c r="E6" s="25" t="s">
        <v>346</v>
      </c>
      <c r="F6" s="24" t="s">
        <v>207</v>
      </c>
      <c r="G6" s="31" t="s">
        <v>16</v>
      </c>
      <c r="H6" s="31" t="s">
        <v>66</v>
      </c>
      <c r="I6" s="31" t="s">
        <v>76</v>
      </c>
      <c r="J6" s="30"/>
      <c r="K6" s="26" t="str">
        <f>"155,0"</f>
        <v>155,0</v>
      </c>
      <c r="L6" s="26" t="str">
        <f>"158,1930"</f>
        <v>158,1930</v>
      </c>
      <c r="M6" s="24" t="s">
        <v>292</v>
      </c>
    </row>
    <row r="7" spans="1:13">
      <c r="A7" s="33" t="s">
        <v>36</v>
      </c>
      <c r="B7" s="27" t="s">
        <v>229</v>
      </c>
      <c r="C7" s="27" t="s">
        <v>333</v>
      </c>
      <c r="D7" s="27" t="s">
        <v>223</v>
      </c>
      <c r="E7" s="28" t="s">
        <v>353</v>
      </c>
      <c r="F7" s="27" t="s">
        <v>207</v>
      </c>
      <c r="G7" s="34" t="s">
        <v>16</v>
      </c>
      <c r="H7" s="34" t="s">
        <v>66</v>
      </c>
      <c r="I7" s="34" t="s">
        <v>76</v>
      </c>
      <c r="J7" s="33"/>
      <c r="K7" s="29" t="str">
        <f>"155,0"</f>
        <v>155,0</v>
      </c>
      <c r="L7" s="29" t="str">
        <f>"158,9840"</f>
        <v>158,9840</v>
      </c>
      <c r="M7" s="27" t="s">
        <v>292</v>
      </c>
    </row>
    <row r="9" spans="1:13" ht="16">
      <c r="A9" s="48" t="s">
        <v>224</v>
      </c>
      <c r="B9" s="48"/>
      <c r="C9" s="49"/>
      <c r="D9" s="49"/>
      <c r="E9" s="49"/>
      <c r="F9" s="49"/>
      <c r="G9" s="49"/>
      <c r="H9" s="49"/>
      <c r="I9" s="49"/>
      <c r="J9" s="49"/>
    </row>
    <row r="10" spans="1:13">
      <c r="A10" s="22" t="s">
        <v>36</v>
      </c>
      <c r="B10" s="11" t="s">
        <v>230</v>
      </c>
      <c r="C10" s="11" t="s">
        <v>225</v>
      </c>
      <c r="D10" s="11" t="s">
        <v>226</v>
      </c>
      <c r="E10" s="12" t="s">
        <v>348</v>
      </c>
      <c r="F10" s="11" t="s">
        <v>317</v>
      </c>
      <c r="G10" s="21" t="s">
        <v>42</v>
      </c>
      <c r="H10" s="21" t="s">
        <v>43</v>
      </c>
      <c r="I10" s="21" t="s">
        <v>17</v>
      </c>
      <c r="J10" s="22"/>
      <c r="K10" s="13" t="str">
        <f>"80,0"</f>
        <v>80,0</v>
      </c>
      <c r="L10" s="13" t="str">
        <f>"82,0320"</f>
        <v>82,0320</v>
      </c>
      <c r="M10" s="11" t="s">
        <v>106</v>
      </c>
    </row>
    <row r="12" spans="1:13" ht="16">
      <c r="A12" s="48" t="s">
        <v>61</v>
      </c>
      <c r="B12" s="48"/>
      <c r="C12" s="49"/>
      <c r="D12" s="49"/>
      <c r="E12" s="49"/>
      <c r="F12" s="49"/>
      <c r="G12" s="49"/>
      <c r="H12" s="49"/>
      <c r="I12" s="49"/>
      <c r="J12" s="49"/>
    </row>
    <row r="13" spans="1:13">
      <c r="A13" s="30" t="s">
        <v>36</v>
      </c>
      <c r="B13" s="24" t="s">
        <v>132</v>
      </c>
      <c r="C13" s="24" t="s">
        <v>107</v>
      </c>
      <c r="D13" s="24" t="s">
        <v>108</v>
      </c>
      <c r="E13" s="25" t="s">
        <v>346</v>
      </c>
      <c r="F13" s="24" t="s">
        <v>317</v>
      </c>
      <c r="G13" s="31" t="s">
        <v>20</v>
      </c>
      <c r="H13" s="31" t="s">
        <v>75</v>
      </c>
      <c r="I13" s="31" t="s">
        <v>125</v>
      </c>
      <c r="J13" s="30"/>
      <c r="K13" s="26" t="str">
        <f>"210,0"</f>
        <v>210,0</v>
      </c>
      <c r="L13" s="26" t="str">
        <f>"135,3240"</f>
        <v>135,3240</v>
      </c>
      <c r="M13" s="24" t="s">
        <v>60</v>
      </c>
    </row>
    <row r="14" spans="1:13">
      <c r="A14" s="33" t="s">
        <v>36</v>
      </c>
      <c r="B14" s="27" t="s">
        <v>231</v>
      </c>
      <c r="C14" s="27" t="s">
        <v>334</v>
      </c>
      <c r="D14" s="27" t="s">
        <v>227</v>
      </c>
      <c r="E14" s="28" t="s">
        <v>351</v>
      </c>
      <c r="F14" s="27" t="s">
        <v>317</v>
      </c>
      <c r="G14" s="34" t="s">
        <v>16</v>
      </c>
      <c r="H14" s="34" t="s">
        <v>76</v>
      </c>
      <c r="I14" s="33"/>
      <c r="J14" s="33"/>
      <c r="K14" s="29" t="str">
        <f>"155,0"</f>
        <v>155,0</v>
      </c>
      <c r="L14" s="29" t="str">
        <f>"149,8114"</f>
        <v>149,8114</v>
      </c>
      <c r="M14" s="47" t="s">
        <v>340</v>
      </c>
    </row>
    <row r="16" spans="1:13" ht="16">
      <c r="A16" s="48" t="s">
        <v>121</v>
      </c>
      <c r="B16" s="48"/>
      <c r="C16" s="49"/>
      <c r="D16" s="49"/>
      <c r="E16" s="49"/>
      <c r="F16" s="49"/>
      <c r="G16" s="49"/>
      <c r="H16" s="49"/>
      <c r="I16" s="49"/>
      <c r="J16" s="49"/>
    </row>
    <row r="17" spans="1:13">
      <c r="A17" s="22" t="s">
        <v>36</v>
      </c>
      <c r="B17" s="11" t="s">
        <v>137</v>
      </c>
      <c r="C17" s="11" t="s">
        <v>123</v>
      </c>
      <c r="D17" s="11" t="s">
        <v>124</v>
      </c>
      <c r="E17" s="12" t="s">
        <v>346</v>
      </c>
      <c r="F17" s="11" t="s">
        <v>317</v>
      </c>
      <c r="G17" s="21" t="s">
        <v>29</v>
      </c>
      <c r="H17" s="21" t="s">
        <v>228</v>
      </c>
      <c r="I17" s="21" t="s">
        <v>98</v>
      </c>
      <c r="J17" s="22"/>
      <c r="K17" s="13" t="str">
        <f>"280,0"</f>
        <v>280,0</v>
      </c>
      <c r="L17" s="13" t="str">
        <f>"156,8000"</f>
        <v>156,8000</v>
      </c>
      <c r="M17" s="11" t="s">
        <v>60</v>
      </c>
    </row>
    <row r="19" spans="1:13" ht="16">
      <c r="F19" s="8"/>
      <c r="G19" s="5"/>
      <c r="K19" s="10"/>
      <c r="M19" s="7"/>
    </row>
    <row r="20" spans="1:13" ht="16">
      <c r="F20" s="8"/>
      <c r="G20" s="5"/>
      <c r="K20" s="10"/>
      <c r="M20" s="7"/>
    </row>
    <row r="21" spans="1:13" ht="16">
      <c r="F21" s="8"/>
      <c r="G21" s="5"/>
      <c r="K21" s="10"/>
      <c r="M21" s="7"/>
    </row>
    <row r="22" spans="1:13" ht="16">
      <c r="F22" s="8"/>
      <c r="G22" s="5"/>
      <c r="K22" s="10"/>
      <c r="M22" s="7"/>
    </row>
    <row r="23" spans="1:13" ht="16">
      <c r="F23" s="8"/>
      <c r="G23" s="5"/>
      <c r="K23" s="10"/>
      <c r="M23" s="7"/>
    </row>
    <row r="24" spans="1:13" ht="16">
      <c r="F24" s="8"/>
      <c r="G24" s="5"/>
      <c r="K24" s="10"/>
      <c r="M24" s="7"/>
    </row>
    <row r="25" spans="1:13" ht="16">
      <c r="F25" s="8"/>
      <c r="G25" s="5"/>
      <c r="K25" s="10"/>
      <c r="M25" s="7"/>
    </row>
    <row r="26" spans="1:13">
      <c r="G26" s="5"/>
      <c r="K26" s="10"/>
      <c r="M26" s="7"/>
    </row>
    <row r="27" spans="1:13" ht="18">
      <c r="C27" s="9"/>
      <c r="D27" s="9"/>
      <c r="E27" s="5"/>
      <c r="F27" s="6"/>
      <c r="G27" s="5"/>
      <c r="K27" s="10"/>
      <c r="M27" s="7"/>
    </row>
    <row r="28" spans="1:13" ht="16">
      <c r="C28" s="42"/>
      <c r="D28" s="42"/>
      <c r="E28" s="5"/>
      <c r="F28" s="6"/>
      <c r="G28" s="5"/>
      <c r="K28" s="10"/>
      <c r="M28" s="7"/>
    </row>
    <row r="29" spans="1:13" ht="14">
      <c r="C29" s="15"/>
      <c r="D29" s="16"/>
      <c r="E29" s="5"/>
      <c r="F29" s="6"/>
      <c r="G29" s="5"/>
      <c r="K29" s="10"/>
      <c r="M29" s="7"/>
    </row>
    <row r="30" spans="1:13" ht="14">
      <c r="C30" s="1"/>
      <c r="D30" s="1"/>
      <c r="E30" s="1"/>
      <c r="F30" s="44"/>
      <c r="G30" s="1"/>
      <c r="K30" s="10"/>
      <c r="M30" s="7"/>
    </row>
    <row r="31" spans="1:13">
      <c r="E31" s="10"/>
      <c r="F31" s="20"/>
      <c r="G31" s="19"/>
      <c r="K31" s="10"/>
      <c r="M31" s="7"/>
    </row>
    <row r="32" spans="1:13">
      <c r="E32" s="5"/>
      <c r="F32" s="6"/>
      <c r="G32" s="5"/>
      <c r="K32" s="10"/>
      <c r="M32" s="7"/>
    </row>
    <row r="33" spans="3:13" ht="14">
      <c r="C33" s="15"/>
      <c r="D33" s="16"/>
      <c r="E33" s="5"/>
      <c r="F33" s="6"/>
      <c r="G33" s="5"/>
      <c r="K33" s="10"/>
      <c r="M33" s="7"/>
    </row>
    <row r="34" spans="3:13" ht="14">
      <c r="C34" s="1"/>
      <c r="D34" s="1"/>
      <c r="E34" s="1"/>
      <c r="F34" s="44"/>
      <c r="G34" s="1"/>
      <c r="K34" s="10"/>
      <c r="M34" s="7"/>
    </row>
    <row r="35" spans="3:13">
      <c r="E35" s="10"/>
      <c r="F35" s="20"/>
      <c r="G35" s="19"/>
      <c r="K35" s="10"/>
      <c r="M35" s="7"/>
    </row>
    <row r="36" spans="3:13">
      <c r="E36" s="5"/>
      <c r="F36" s="6"/>
      <c r="G36" s="5"/>
      <c r="K36" s="10"/>
      <c r="M36" s="7"/>
    </row>
    <row r="37" spans="3:13">
      <c r="E37" s="5"/>
      <c r="F37" s="6"/>
      <c r="G37" s="5"/>
      <c r="K37" s="10"/>
      <c r="M37" s="7"/>
    </row>
    <row r="38" spans="3:13" ht="16">
      <c r="C38" s="42"/>
      <c r="D38" s="42"/>
      <c r="E38" s="5"/>
      <c r="F38" s="6"/>
      <c r="G38" s="5"/>
      <c r="K38" s="10"/>
      <c r="M38" s="7"/>
    </row>
    <row r="39" spans="3:13" ht="14">
      <c r="C39" s="15"/>
      <c r="D39" s="16"/>
      <c r="E39" s="5"/>
      <c r="F39" s="6"/>
      <c r="G39" s="5"/>
      <c r="K39" s="10"/>
      <c r="M39" s="7"/>
    </row>
    <row r="40" spans="3:13" ht="14">
      <c r="C40" s="1"/>
      <c r="D40" s="1"/>
      <c r="E40" s="1"/>
      <c r="F40" s="44"/>
      <c r="G40" s="1"/>
      <c r="K40" s="10"/>
      <c r="M40" s="7"/>
    </row>
    <row r="41" spans="3:13">
      <c r="E41" s="10"/>
      <c r="F41" s="20"/>
      <c r="G41" s="19"/>
      <c r="K41" s="10"/>
      <c r="M41" s="7"/>
    </row>
    <row r="42" spans="3:13">
      <c r="E42" s="5"/>
      <c r="F42" s="6"/>
      <c r="G42" s="5"/>
      <c r="K42" s="10"/>
      <c r="M42" s="7"/>
    </row>
    <row r="43" spans="3:13" ht="14">
      <c r="C43" s="15"/>
      <c r="D43" s="16"/>
      <c r="E43" s="5"/>
      <c r="F43" s="6"/>
      <c r="G43" s="5"/>
      <c r="K43" s="10"/>
      <c r="M43" s="7"/>
    </row>
    <row r="44" spans="3:13" ht="14">
      <c r="C44" s="1"/>
      <c r="D44" s="1"/>
      <c r="E44" s="1"/>
      <c r="F44" s="44"/>
      <c r="G44" s="1"/>
      <c r="K44" s="10"/>
      <c r="M44" s="7"/>
    </row>
    <row r="45" spans="3:13">
      <c r="E45" s="10"/>
      <c r="F45" s="20"/>
      <c r="G45" s="19"/>
      <c r="K45" s="10"/>
      <c r="M45" s="7"/>
    </row>
    <row r="46" spans="3:13">
      <c r="E46" s="10"/>
      <c r="F46" s="20"/>
      <c r="G46" s="19"/>
      <c r="K46" s="10"/>
      <c r="M46" s="7"/>
    </row>
    <row r="47" spans="3:13">
      <c r="E47" s="5"/>
      <c r="F47" s="6"/>
      <c r="G47" s="5"/>
      <c r="K47" s="10"/>
      <c r="M47" s="7"/>
    </row>
    <row r="48" spans="3:13" ht="14">
      <c r="C48" s="15"/>
      <c r="D48" s="16"/>
      <c r="E48" s="5"/>
      <c r="F48" s="6"/>
      <c r="G48" s="5"/>
      <c r="K48" s="10"/>
      <c r="M48" s="7"/>
    </row>
    <row r="49" spans="3:13" ht="14">
      <c r="C49" s="1"/>
      <c r="D49" s="1"/>
      <c r="E49" s="1"/>
      <c r="F49" s="44"/>
      <c r="G49" s="1"/>
      <c r="K49" s="10"/>
      <c r="M49" s="7"/>
    </row>
    <row r="50" spans="3:13">
      <c r="E50" s="10"/>
      <c r="F50" s="20"/>
      <c r="G50" s="19"/>
      <c r="K50" s="10"/>
      <c r="M50" s="7"/>
    </row>
    <row r="51" spans="3:13">
      <c r="E51" s="5"/>
      <c r="F51" s="6"/>
      <c r="G51" s="5"/>
      <c r="K51" s="10"/>
      <c r="M51" s="7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6:J16"/>
    <mergeCell ref="B3:B4"/>
    <mergeCell ref="K3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5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0.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7.5" style="7" bestFit="1" customWidth="1"/>
    <col min="17" max="17" width="19.5" style="5" bestFit="1" customWidth="1"/>
    <col min="18" max="16384" width="9.1640625" style="3"/>
  </cols>
  <sheetData>
    <row r="1" spans="1:17" s="2" customFormat="1" ht="29" customHeight="1">
      <c r="A1" s="58" t="s">
        <v>309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342</v>
      </c>
      <c r="H3" s="70"/>
      <c r="I3" s="70"/>
      <c r="J3" s="70"/>
      <c r="K3" s="70" t="s">
        <v>343</v>
      </c>
      <c r="L3" s="70"/>
      <c r="M3" s="70"/>
      <c r="N3" s="70"/>
      <c r="O3" s="52" t="s">
        <v>1</v>
      </c>
      <c r="P3" s="52" t="s">
        <v>3</v>
      </c>
      <c r="Q3" s="54" t="s">
        <v>2</v>
      </c>
    </row>
    <row r="4" spans="1:17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3"/>
      <c r="P4" s="53"/>
      <c r="Q4" s="55"/>
    </row>
    <row r="5" spans="1:17" ht="16">
      <c r="A5" s="56" t="s">
        <v>11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>
      <c r="A6" s="22" t="s">
        <v>36</v>
      </c>
      <c r="B6" s="11" t="s">
        <v>268</v>
      </c>
      <c r="C6" s="11" t="s">
        <v>264</v>
      </c>
      <c r="D6" s="11" t="s">
        <v>265</v>
      </c>
      <c r="E6" s="12" t="s">
        <v>346</v>
      </c>
      <c r="F6" s="11" t="s">
        <v>317</v>
      </c>
      <c r="G6" s="21" t="s">
        <v>42</v>
      </c>
      <c r="H6" s="21" t="s">
        <v>43</v>
      </c>
      <c r="I6" s="23" t="s">
        <v>44</v>
      </c>
      <c r="J6" s="22"/>
      <c r="K6" s="21" t="s">
        <v>147</v>
      </c>
      <c r="L6" s="21" t="s">
        <v>149</v>
      </c>
      <c r="M6" s="21" t="s">
        <v>154</v>
      </c>
      <c r="N6" s="22"/>
      <c r="O6" s="13" t="str">
        <f>"142,5"</f>
        <v>142,5</v>
      </c>
      <c r="P6" s="13" t="str">
        <f>"92,0764"</f>
        <v>92,0764</v>
      </c>
      <c r="Q6" s="11" t="s">
        <v>106</v>
      </c>
    </row>
    <row r="8" spans="1:17" ht="16">
      <c r="A8" s="48" t="s">
        <v>95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7">
      <c r="A9" s="22" t="s">
        <v>36</v>
      </c>
      <c r="B9" s="11" t="s">
        <v>269</v>
      </c>
      <c r="C9" s="11" t="s">
        <v>266</v>
      </c>
      <c r="D9" s="11" t="s">
        <v>267</v>
      </c>
      <c r="E9" s="12" t="s">
        <v>346</v>
      </c>
      <c r="F9" s="11" t="s">
        <v>317</v>
      </c>
      <c r="G9" s="21" t="s">
        <v>42</v>
      </c>
      <c r="H9" s="21" t="s">
        <v>17</v>
      </c>
      <c r="I9" s="21" t="s">
        <v>18</v>
      </c>
      <c r="J9" s="22"/>
      <c r="K9" s="21" t="s">
        <v>142</v>
      </c>
      <c r="L9" s="21" t="s">
        <v>42</v>
      </c>
      <c r="M9" s="21" t="s">
        <v>17</v>
      </c>
      <c r="N9" s="22"/>
      <c r="O9" s="13" t="str">
        <f>"170,0"</f>
        <v>170,0</v>
      </c>
      <c r="P9" s="13" t="str">
        <f>"94,9875"</f>
        <v>94,9875</v>
      </c>
      <c r="Q9" s="11" t="s">
        <v>60</v>
      </c>
    </row>
    <row r="11" spans="1:17" ht="16">
      <c r="F11" s="8"/>
      <c r="G11" s="5"/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 ht="16">
      <c r="F15" s="8"/>
      <c r="G15" s="5"/>
    </row>
    <row r="16" spans="1:17" ht="16">
      <c r="F16" s="8"/>
      <c r="G16" s="5"/>
    </row>
    <row r="17" spans="3:7" ht="16">
      <c r="F17" s="8"/>
      <c r="G17" s="5"/>
    </row>
    <row r="18" spans="3:7">
      <c r="G18" s="5"/>
    </row>
    <row r="19" spans="3:7" ht="18">
      <c r="C19" s="9"/>
      <c r="D19" s="9"/>
      <c r="E19" s="5"/>
      <c r="F19" s="6"/>
      <c r="G19" s="5"/>
    </row>
    <row r="20" spans="3:7" ht="16">
      <c r="C20" s="42"/>
      <c r="D20" s="42"/>
      <c r="E20" s="5"/>
      <c r="F20" s="6"/>
      <c r="G20" s="5"/>
    </row>
    <row r="21" spans="3:7" ht="14">
      <c r="C21" s="15"/>
      <c r="D21" s="16"/>
      <c r="E21" s="5"/>
      <c r="F21" s="6"/>
      <c r="G21" s="5"/>
    </row>
    <row r="22" spans="3:7" ht="14">
      <c r="C22" s="1"/>
      <c r="D22" s="1"/>
      <c r="E22" s="1"/>
      <c r="F22" s="44"/>
      <c r="G22" s="1"/>
    </row>
    <row r="23" spans="3:7">
      <c r="E23" s="10"/>
      <c r="F23" s="20"/>
      <c r="G23" s="19"/>
    </row>
    <row r="24" spans="3:7">
      <c r="E24" s="10"/>
      <c r="F24" s="20"/>
      <c r="G24" s="19"/>
    </row>
    <row r="25" spans="3:7">
      <c r="E25" s="5"/>
      <c r="F25" s="6"/>
      <c r="G25" s="5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6.33203125" style="5" bestFit="1" customWidth="1"/>
    <col min="7" max="14" width="5.5" style="10" customWidth="1"/>
    <col min="15" max="15" width="7.83203125" style="7" bestFit="1" customWidth="1"/>
    <col min="16" max="16" width="7.5" style="7" bestFit="1" customWidth="1"/>
    <col min="17" max="17" width="23" style="5" customWidth="1"/>
    <col min="18" max="16384" width="9.1640625" style="3"/>
  </cols>
  <sheetData>
    <row r="1" spans="1:17" s="2" customFormat="1" ht="29" customHeight="1">
      <c r="A1" s="58" t="s">
        <v>310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342</v>
      </c>
      <c r="H3" s="70"/>
      <c r="I3" s="70"/>
      <c r="J3" s="70"/>
      <c r="K3" s="70" t="s">
        <v>343</v>
      </c>
      <c r="L3" s="70"/>
      <c r="M3" s="70"/>
      <c r="N3" s="70"/>
      <c r="O3" s="52" t="s">
        <v>1</v>
      </c>
      <c r="P3" s="52" t="s">
        <v>3</v>
      </c>
      <c r="Q3" s="54" t="s">
        <v>2</v>
      </c>
    </row>
    <row r="4" spans="1:17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3"/>
      <c r="P4" s="53"/>
      <c r="Q4" s="55"/>
    </row>
    <row r="5" spans="1:17" ht="16">
      <c r="A5" s="56" t="s">
        <v>150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>
      <c r="A6" s="22" t="s">
        <v>36</v>
      </c>
      <c r="B6" s="11" t="s">
        <v>229</v>
      </c>
      <c r="C6" s="11" t="s">
        <v>222</v>
      </c>
      <c r="D6" s="11" t="s">
        <v>223</v>
      </c>
      <c r="E6" s="12" t="s">
        <v>346</v>
      </c>
      <c r="F6" s="11" t="s">
        <v>207</v>
      </c>
      <c r="G6" s="23" t="s">
        <v>262</v>
      </c>
      <c r="H6" s="21" t="s">
        <v>262</v>
      </c>
      <c r="I6" s="21" t="s">
        <v>234</v>
      </c>
      <c r="J6" s="21" t="s">
        <v>142</v>
      </c>
      <c r="K6" s="21" t="s">
        <v>263</v>
      </c>
      <c r="L6" s="23" t="s">
        <v>262</v>
      </c>
      <c r="M6" s="21" t="s">
        <v>262</v>
      </c>
      <c r="N6" s="23" t="s">
        <v>47</v>
      </c>
      <c r="O6" s="13" t="str">
        <f>"85,0"</f>
        <v>85,0</v>
      </c>
      <c r="P6" s="13" t="str">
        <f>"76,4958"</f>
        <v>76,4958</v>
      </c>
      <c r="Q6" s="11" t="s">
        <v>292</v>
      </c>
    </row>
    <row r="8" spans="1:17" ht="16">
      <c r="F8" s="8"/>
      <c r="G8" s="5"/>
    </row>
    <row r="9" spans="1:17" ht="16">
      <c r="F9" s="8"/>
      <c r="G9" s="5"/>
    </row>
    <row r="10" spans="1:17" ht="16">
      <c r="F10" s="8"/>
      <c r="G10" s="5"/>
    </row>
    <row r="11" spans="1:17" ht="16">
      <c r="F11" s="8"/>
      <c r="G11" s="5"/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>
      <c r="G15" s="5"/>
    </row>
    <row r="16" spans="1:17" ht="18">
      <c r="C16" s="9"/>
      <c r="D16" s="9"/>
      <c r="E16" s="5"/>
      <c r="F16" s="6"/>
      <c r="G16" s="5"/>
    </row>
    <row r="17" spans="3:7" ht="16">
      <c r="C17" s="42"/>
      <c r="D17" s="42"/>
      <c r="E17" s="5"/>
      <c r="F17" s="6"/>
      <c r="G17" s="5"/>
    </row>
    <row r="18" spans="3:7" ht="14">
      <c r="C18" s="15"/>
      <c r="D18" s="16"/>
      <c r="E18" s="5"/>
      <c r="F18" s="6"/>
      <c r="G18" s="5"/>
    </row>
    <row r="19" spans="3:7" ht="14">
      <c r="C19" s="1"/>
      <c r="D19" s="1"/>
      <c r="E19" s="1"/>
      <c r="F19" s="44"/>
      <c r="G19" s="1"/>
    </row>
    <row r="20" spans="3:7">
      <c r="E20" s="10"/>
      <c r="F20" s="20"/>
      <c r="G20" s="19"/>
    </row>
    <row r="21" spans="3:7">
      <c r="E21" s="5"/>
      <c r="F21" s="6"/>
      <c r="G21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2.6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10.1640625" style="7" customWidth="1"/>
    <col min="13" max="13" width="23.1640625" style="5" customWidth="1"/>
    <col min="14" max="16384" width="9.1640625" style="3"/>
  </cols>
  <sheetData>
    <row r="1" spans="1:13" s="2" customFormat="1" ht="29" customHeight="1">
      <c r="A1" s="58" t="s">
        <v>311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342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61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0" t="s">
        <v>36</v>
      </c>
      <c r="B6" s="24" t="s">
        <v>195</v>
      </c>
      <c r="C6" s="24" t="s">
        <v>335</v>
      </c>
      <c r="D6" s="24" t="s">
        <v>170</v>
      </c>
      <c r="E6" s="25" t="s">
        <v>348</v>
      </c>
      <c r="F6" s="24" t="s">
        <v>317</v>
      </c>
      <c r="G6" s="31" t="s">
        <v>143</v>
      </c>
      <c r="H6" s="32" t="s">
        <v>152</v>
      </c>
      <c r="I6" s="32" t="s">
        <v>152</v>
      </c>
      <c r="J6" s="30"/>
      <c r="K6" s="26" t="str">
        <f>"52,5"</f>
        <v>52,5</v>
      </c>
      <c r="L6" s="26" t="str">
        <f>"32,9096"</f>
        <v>32,9096</v>
      </c>
      <c r="M6" s="24" t="s">
        <v>294</v>
      </c>
    </row>
    <row r="7" spans="1:13">
      <c r="A7" s="33" t="s">
        <v>36</v>
      </c>
      <c r="B7" s="27" t="s">
        <v>92</v>
      </c>
      <c r="C7" s="27" t="s">
        <v>63</v>
      </c>
      <c r="D7" s="27" t="s">
        <v>64</v>
      </c>
      <c r="E7" s="28" t="s">
        <v>346</v>
      </c>
      <c r="F7" s="27" t="s">
        <v>316</v>
      </c>
      <c r="G7" s="34" t="s">
        <v>142</v>
      </c>
      <c r="H7" s="34" t="s">
        <v>147</v>
      </c>
      <c r="I7" s="34" t="s">
        <v>149</v>
      </c>
      <c r="J7" s="33"/>
      <c r="K7" s="29" t="str">
        <f>"62,5"</f>
        <v>62,5</v>
      </c>
      <c r="L7" s="29" t="str">
        <f>"38,3594"</f>
        <v>38,3594</v>
      </c>
      <c r="M7" s="27" t="s">
        <v>291</v>
      </c>
    </row>
    <row r="9" spans="1:13" ht="16">
      <c r="A9" s="48" t="s">
        <v>71</v>
      </c>
      <c r="B9" s="48"/>
      <c r="C9" s="49"/>
      <c r="D9" s="49"/>
      <c r="E9" s="49"/>
      <c r="F9" s="49"/>
      <c r="G9" s="49"/>
      <c r="H9" s="49"/>
      <c r="I9" s="49"/>
      <c r="J9" s="49"/>
    </row>
    <row r="10" spans="1:13">
      <c r="A10" s="22" t="s">
        <v>36</v>
      </c>
      <c r="B10" s="11" t="s">
        <v>198</v>
      </c>
      <c r="C10" s="11" t="s">
        <v>180</v>
      </c>
      <c r="D10" s="11" t="s">
        <v>181</v>
      </c>
      <c r="E10" s="12" t="s">
        <v>346</v>
      </c>
      <c r="F10" s="11" t="s">
        <v>316</v>
      </c>
      <c r="G10" s="21" t="s">
        <v>42</v>
      </c>
      <c r="H10" s="21" t="s">
        <v>44</v>
      </c>
      <c r="I10" s="21" t="s">
        <v>261</v>
      </c>
      <c r="J10" s="22"/>
      <c r="K10" s="13" t="str">
        <f>"82,5"</f>
        <v>82,5</v>
      </c>
      <c r="L10" s="13" t="str">
        <f>"49,1824"</f>
        <v>49,1824</v>
      </c>
      <c r="M10" s="11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>
      <c r="G19" s="5"/>
      <c r="K19" s="10"/>
      <c r="M19" s="7"/>
    </row>
    <row r="20" spans="3:13" ht="18">
      <c r="C20" s="9"/>
      <c r="D20" s="9"/>
      <c r="E20" s="5"/>
      <c r="F20" s="6"/>
      <c r="G20" s="5"/>
      <c r="K20" s="10"/>
      <c r="M20" s="7"/>
    </row>
    <row r="21" spans="3:13" ht="16">
      <c r="C21" s="42"/>
      <c r="D21" s="42"/>
      <c r="E21" s="5"/>
      <c r="F21" s="6"/>
      <c r="G21" s="5"/>
      <c r="K21" s="10"/>
      <c r="M21" s="7"/>
    </row>
    <row r="22" spans="3:13" ht="14">
      <c r="C22" s="15"/>
      <c r="D22" s="16"/>
      <c r="E22" s="5"/>
      <c r="F22" s="6"/>
      <c r="G22" s="5"/>
      <c r="K22" s="10"/>
      <c r="M22" s="7"/>
    </row>
    <row r="23" spans="3:13" ht="14">
      <c r="C23" s="1"/>
      <c r="D23" s="1"/>
      <c r="E23" s="1"/>
      <c r="F23" s="44"/>
      <c r="G23" s="1"/>
      <c r="K23" s="10"/>
      <c r="M23" s="7"/>
    </row>
    <row r="24" spans="3:13">
      <c r="E24" s="10"/>
      <c r="F24" s="20"/>
      <c r="G24" s="19"/>
      <c r="K24" s="10"/>
      <c r="M24" s="7"/>
    </row>
    <row r="25" spans="3:13">
      <c r="E25" s="5"/>
      <c r="F25" s="6"/>
      <c r="G25" s="5"/>
      <c r="K25" s="10"/>
      <c r="M25" s="7"/>
    </row>
    <row r="26" spans="3:13" ht="14">
      <c r="C26" s="15"/>
      <c r="D26" s="16"/>
      <c r="E26" s="5"/>
      <c r="F26" s="6"/>
      <c r="G26" s="5"/>
      <c r="K26" s="10"/>
      <c r="M26" s="7"/>
    </row>
    <row r="27" spans="3:13" ht="14">
      <c r="C27" s="1"/>
      <c r="D27" s="1"/>
      <c r="E27" s="1"/>
      <c r="F27" s="44"/>
      <c r="G27" s="1"/>
      <c r="K27" s="10"/>
      <c r="M27" s="7"/>
    </row>
    <row r="28" spans="3:13">
      <c r="E28" s="10"/>
      <c r="F28" s="20"/>
      <c r="G28" s="19"/>
      <c r="K28" s="10"/>
      <c r="M28" s="7"/>
    </row>
    <row r="29" spans="3:13">
      <c r="E29" s="10"/>
      <c r="F29" s="20"/>
      <c r="G29" s="19"/>
      <c r="K29" s="10"/>
      <c r="M29" s="7"/>
    </row>
    <row r="30" spans="3:13">
      <c r="E30" s="5"/>
      <c r="F30" s="6"/>
      <c r="G30" s="5"/>
      <c r="K30" s="10"/>
      <c r="M30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9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10.83203125" style="7" customWidth="1"/>
    <col min="13" max="13" width="17.33203125" style="5" customWidth="1"/>
    <col min="14" max="16384" width="9.1640625" style="3"/>
  </cols>
  <sheetData>
    <row r="1" spans="1:13" s="2" customFormat="1" ht="29" customHeight="1">
      <c r="A1" s="58" t="s">
        <v>312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342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71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2" t="s">
        <v>36</v>
      </c>
      <c r="B6" s="11" t="s">
        <v>133</v>
      </c>
      <c r="C6" s="11" t="s">
        <v>110</v>
      </c>
      <c r="D6" s="11" t="s">
        <v>111</v>
      </c>
      <c r="E6" s="12" t="s">
        <v>346</v>
      </c>
      <c r="F6" s="11" t="s">
        <v>317</v>
      </c>
      <c r="G6" s="21" t="s">
        <v>17</v>
      </c>
      <c r="H6" s="21" t="s">
        <v>18</v>
      </c>
      <c r="I6" s="23" t="s">
        <v>49</v>
      </c>
      <c r="J6" s="22"/>
      <c r="K6" s="13" t="str">
        <f>"90,0"</f>
        <v>90,0</v>
      </c>
      <c r="L6" s="13" t="str">
        <f>"52,4295"</f>
        <v>52,4295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42"/>
      <c r="D17" s="42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4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2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10.83203125" style="7" customWidth="1"/>
    <col min="13" max="13" width="29" style="5" bestFit="1" customWidth="1"/>
    <col min="14" max="16384" width="9.1640625" style="3"/>
  </cols>
  <sheetData>
    <row r="1" spans="1:13" s="2" customFormat="1" ht="29" customHeight="1">
      <c r="A1" s="58" t="s">
        <v>313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260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61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2" t="s">
        <v>36</v>
      </c>
      <c r="B6" s="11" t="s">
        <v>290</v>
      </c>
      <c r="C6" s="11" t="s">
        <v>286</v>
      </c>
      <c r="D6" s="11" t="s">
        <v>287</v>
      </c>
      <c r="E6" s="12" t="s">
        <v>346</v>
      </c>
      <c r="F6" s="11" t="s">
        <v>319</v>
      </c>
      <c r="G6" s="21" t="s">
        <v>273</v>
      </c>
      <c r="H6" s="21" t="s">
        <v>270</v>
      </c>
      <c r="I6" s="23" t="s">
        <v>263</v>
      </c>
      <c r="J6" s="22"/>
      <c r="K6" s="13" t="str">
        <f>"30,0"</f>
        <v>30,0</v>
      </c>
      <c r="L6" s="13" t="str">
        <f>"22,5615"</f>
        <v>22,5615</v>
      </c>
      <c r="M6" s="11"/>
    </row>
    <row r="8" spans="1:13" ht="16">
      <c r="A8" s="48" t="s">
        <v>150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22" t="s">
        <v>36</v>
      </c>
      <c r="B9" s="11" t="s">
        <v>255</v>
      </c>
      <c r="C9" s="11" t="s">
        <v>250</v>
      </c>
      <c r="D9" s="11" t="s">
        <v>251</v>
      </c>
      <c r="E9" s="12" t="s">
        <v>346</v>
      </c>
      <c r="F9" s="11" t="s">
        <v>317</v>
      </c>
      <c r="G9" s="21" t="s">
        <v>143</v>
      </c>
      <c r="H9" s="21" t="s">
        <v>147</v>
      </c>
      <c r="I9" s="21" t="s">
        <v>148</v>
      </c>
      <c r="J9" s="22"/>
      <c r="K9" s="13" t="str">
        <f>"57,5"</f>
        <v>57,5</v>
      </c>
      <c r="L9" s="13" t="str">
        <f>"45,0857"</f>
        <v>45,0857</v>
      </c>
      <c r="M9" s="11"/>
    </row>
    <row r="11" spans="1:13" ht="16">
      <c r="A11" s="48" t="s">
        <v>51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3">
      <c r="A12" s="30" t="s">
        <v>36</v>
      </c>
      <c r="B12" s="24" t="s">
        <v>256</v>
      </c>
      <c r="C12" s="24" t="s">
        <v>254</v>
      </c>
      <c r="D12" s="24" t="s">
        <v>288</v>
      </c>
      <c r="E12" s="25" t="s">
        <v>346</v>
      </c>
      <c r="F12" s="24" t="s">
        <v>317</v>
      </c>
      <c r="G12" s="32" t="s">
        <v>142</v>
      </c>
      <c r="H12" s="31" t="s">
        <v>143</v>
      </c>
      <c r="I12" s="31" t="s">
        <v>148</v>
      </c>
      <c r="J12" s="30"/>
      <c r="K12" s="26" t="str">
        <f>"57,5"</f>
        <v>57,5</v>
      </c>
      <c r="L12" s="26" t="str">
        <f>"40,1724"</f>
        <v>40,1724</v>
      </c>
      <c r="M12" s="24"/>
    </row>
    <row r="13" spans="1:13">
      <c r="A13" s="39" t="s">
        <v>131</v>
      </c>
      <c r="B13" s="36" t="s">
        <v>193</v>
      </c>
      <c r="C13" s="36" t="s">
        <v>161</v>
      </c>
      <c r="D13" s="36" t="s">
        <v>160</v>
      </c>
      <c r="E13" s="37" t="s">
        <v>346</v>
      </c>
      <c r="F13" s="36" t="s">
        <v>319</v>
      </c>
      <c r="G13" s="40" t="s">
        <v>148</v>
      </c>
      <c r="H13" s="41" t="s">
        <v>152</v>
      </c>
      <c r="I13" s="41" t="s">
        <v>152</v>
      </c>
      <c r="J13" s="39"/>
      <c r="K13" s="38" t="str">
        <f>"57,5"</f>
        <v>57,5</v>
      </c>
      <c r="L13" s="38" t="str">
        <f>"39,9453"</f>
        <v>39,9453</v>
      </c>
      <c r="M13" s="36"/>
    </row>
    <row r="14" spans="1:13">
      <c r="A14" s="33" t="s">
        <v>199</v>
      </c>
      <c r="B14" s="27" t="s">
        <v>91</v>
      </c>
      <c r="C14" s="27" t="s">
        <v>52</v>
      </c>
      <c r="D14" s="27" t="s">
        <v>53</v>
      </c>
      <c r="E14" s="28" t="s">
        <v>346</v>
      </c>
      <c r="F14" s="27" t="s">
        <v>323</v>
      </c>
      <c r="G14" s="34" t="s">
        <v>141</v>
      </c>
      <c r="H14" s="34" t="s">
        <v>143</v>
      </c>
      <c r="I14" s="35" t="s">
        <v>147</v>
      </c>
      <c r="J14" s="33"/>
      <c r="K14" s="29" t="str">
        <f>"52,5"</f>
        <v>52,5</v>
      </c>
      <c r="L14" s="29" t="str">
        <f>"37,6556"</f>
        <v>37,6556</v>
      </c>
      <c r="M14" s="27" t="s">
        <v>60</v>
      </c>
    </row>
    <row r="16" spans="1:13" ht="16">
      <c r="A16" s="48" t="s">
        <v>71</v>
      </c>
      <c r="B16" s="48"/>
      <c r="C16" s="49"/>
      <c r="D16" s="49"/>
      <c r="E16" s="49"/>
      <c r="F16" s="49"/>
      <c r="G16" s="49"/>
      <c r="H16" s="49"/>
      <c r="I16" s="49"/>
      <c r="J16" s="49"/>
    </row>
    <row r="17" spans="1:13">
      <c r="A17" s="30" t="s">
        <v>36</v>
      </c>
      <c r="B17" s="24" t="s">
        <v>93</v>
      </c>
      <c r="C17" s="24" t="s">
        <v>73</v>
      </c>
      <c r="D17" s="24" t="s">
        <v>289</v>
      </c>
      <c r="E17" s="25" t="s">
        <v>346</v>
      </c>
      <c r="F17" s="24" t="s">
        <v>316</v>
      </c>
      <c r="G17" s="31" t="s">
        <v>153</v>
      </c>
      <c r="H17" s="31" t="s">
        <v>42</v>
      </c>
      <c r="I17" s="31" t="s">
        <v>252</v>
      </c>
      <c r="J17" s="30"/>
      <c r="K17" s="26" t="str">
        <f>"72,5"</f>
        <v>72,5</v>
      </c>
      <c r="L17" s="26" t="str">
        <f>"42,2802"</f>
        <v>42,2802</v>
      </c>
      <c r="M17" s="46" t="s">
        <v>291</v>
      </c>
    </row>
    <row r="18" spans="1:13">
      <c r="A18" s="33" t="s">
        <v>36</v>
      </c>
      <c r="B18" s="27" t="s">
        <v>197</v>
      </c>
      <c r="C18" s="27" t="s">
        <v>336</v>
      </c>
      <c r="D18" s="27" t="s">
        <v>176</v>
      </c>
      <c r="E18" s="28" t="s">
        <v>349</v>
      </c>
      <c r="F18" s="27" t="s">
        <v>317</v>
      </c>
      <c r="G18" s="34" t="s">
        <v>262</v>
      </c>
      <c r="H18" s="34" t="s">
        <v>142</v>
      </c>
      <c r="I18" s="34" t="s">
        <v>147</v>
      </c>
      <c r="J18" s="33"/>
      <c r="K18" s="29" t="str">
        <f>"55,0"</f>
        <v>55,0</v>
      </c>
      <c r="L18" s="29" t="str">
        <f>"39,7849"</f>
        <v>39,7849</v>
      </c>
      <c r="M18" s="27" t="s">
        <v>179</v>
      </c>
    </row>
    <row r="20" spans="1:13" ht="16">
      <c r="A20" s="48" t="s">
        <v>95</v>
      </c>
      <c r="B20" s="48"/>
      <c r="C20" s="49"/>
      <c r="D20" s="49"/>
      <c r="E20" s="49"/>
      <c r="F20" s="49"/>
      <c r="G20" s="49"/>
      <c r="H20" s="49"/>
      <c r="I20" s="49"/>
      <c r="J20" s="49"/>
    </row>
    <row r="21" spans="1:13">
      <c r="A21" s="22" t="s">
        <v>36</v>
      </c>
      <c r="B21" s="11" t="s">
        <v>269</v>
      </c>
      <c r="C21" s="11" t="s">
        <v>266</v>
      </c>
      <c r="D21" s="11" t="s">
        <v>267</v>
      </c>
      <c r="E21" s="12" t="s">
        <v>346</v>
      </c>
      <c r="F21" s="11" t="s">
        <v>317</v>
      </c>
      <c r="G21" s="23" t="s">
        <v>142</v>
      </c>
      <c r="H21" s="21" t="s">
        <v>152</v>
      </c>
      <c r="I21" s="23" t="s">
        <v>252</v>
      </c>
      <c r="J21" s="22"/>
      <c r="K21" s="13" t="str">
        <f>"60,0"</f>
        <v>60,0</v>
      </c>
      <c r="L21" s="13" t="str">
        <f>"33,5250"</f>
        <v>33,5250</v>
      </c>
      <c r="M21" s="11" t="s">
        <v>60</v>
      </c>
    </row>
    <row r="23" spans="1:13" ht="16">
      <c r="F23" s="8"/>
      <c r="G23" s="5"/>
      <c r="K23" s="10"/>
      <c r="M23" s="7"/>
    </row>
    <row r="24" spans="1:13">
      <c r="K24" s="10"/>
      <c r="M24" s="7"/>
    </row>
    <row r="25" spans="1:13" ht="18">
      <c r="B25" s="9" t="s">
        <v>7</v>
      </c>
      <c r="C25" s="9"/>
      <c r="G25" s="3"/>
      <c r="K25" s="10"/>
      <c r="M25" s="7"/>
    </row>
    <row r="26" spans="1:13" ht="16">
      <c r="B26" s="14" t="s">
        <v>31</v>
      </c>
      <c r="C26" s="14"/>
      <c r="G26" s="3"/>
      <c r="K26" s="10"/>
      <c r="M26" s="7"/>
    </row>
    <row r="27" spans="1:13" ht="14">
      <c r="B27" s="15"/>
      <c r="C27" s="16" t="s">
        <v>32</v>
      </c>
      <c r="G27" s="3"/>
      <c r="K27" s="10"/>
      <c r="M27" s="7"/>
    </row>
    <row r="28" spans="1:13" ht="14">
      <c r="B28" s="17" t="s">
        <v>33</v>
      </c>
      <c r="C28" s="17" t="s">
        <v>34</v>
      </c>
      <c r="D28" s="17" t="s">
        <v>339</v>
      </c>
      <c r="E28" s="18" t="s">
        <v>126</v>
      </c>
      <c r="F28" s="17" t="s">
        <v>258</v>
      </c>
      <c r="G28" s="3"/>
      <c r="K28" s="10"/>
      <c r="M28" s="7"/>
    </row>
    <row r="29" spans="1:13">
      <c r="B29" s="5" t="s">
        <v>249</v>
      </c>
      <c r="C29" s="5" t="s">
        <v>32</v>
      </c>
      <c r="D29" s="10" t="s">
        <v>186</v>
      </c>
      <c r="E29" s="20">
        <v>57.5</v>
      </c>
      <c r="F29" s="19">
        <v>45.085749775171301</v>
      </c>
      <c r="G29" s="3"/>
      <c r="K29" s="10"/>
      <c r="M29" s="7"/>
    </row>
    <row r="30" spans="1:13">
      <c r="B30" s="5" t="s">
        <v>72</v>
      </c>
      <c r="C30" s="5" t="s">
        <v>32</v>
      </c>
      <c r="D30" s="10" t="s">
        <v>88</v>
      </c>
      <c r="E30" s="20">
        <v>72.5</v>
      </c>
      <c r="F30" s="19">
        <v>42.2801877558231</v>
      </c>
      <c r="G30" s="3"/>
      <c r="K30" s="10"/>
      <c r="M30" s="7"/>
    </row>
    <row r="31" spans="1:13">
      <c r="B31" s="5" t="s">
        <v>253</v>
      </c>
      <c r="C31" s="5" t="s">
        <v>32</v>
      </c>
      <c r="D31" s="10" t="s">
        <v>187</v>
      </c>
      <c r="E31" s="20">
        <v>57.5</v>
      </c>
      <c r="F31" s="19">
        <v>40.172375142574303</v>
      </c>
      <c r="K31" s="10"/>
      <c r="M31" s="7"/>
    </row>
    <row r="32" spans="1:13">
      <c r="K32" s="10"/>
      <c r="M32" s="7"/>
    </row>
    <row r="33" spans="3:13">
      <c r="K33" s="10"/>
      <c r="M33" s="7"/>
    </row>
    <row r="34" spans="3:13">
      <c r="K34" s="10"/>
      <c r="M34" s="7"/>
    </row>
    <row r="35" spans="3:13">
      <c r="K35" s="10"/>
      <c r="M35" s="7"/>
    </row>
    <row r="36" spans="3:13">
      <c r="K36" s="10"/>
      <c r="M36" s="7"/>
    </row>
    <row r="37" spans="3:13">
      <c r="K37" s="10"/>
      <c r="M37" s="7"/>
    </row>
    <row r="38" spans="3:13">
      <c r="K38" s="10"/>
      <c r="M38" s="7"/>
    </row>
    <row r="39" spans="3:13">
      <c r="K39" s="10"/>
      <c r="M39" s="7"/>
    </row>
    <row r="40" spans="3:13">
      <c r="K40" s="10"/>
      <c r="M40" s="7"/>
    </row>
    <row r="41" spans="3:13">
      <c r="K41" s="10"/>
      <c r="M41" s="7"/>
    </row>
    <row r="42" spans="3:13">
      <c r="K42" s="10"/>
      <c r="M42" s="7"/>
    </row>
    <row r="43" spans="3:13">
      <c r="E43" s="5"/>
      <c r="F43" s="6"/>
      <c r="G43" s="5"/>
      <c r="K43" s="10"/>
      <c r="M43" s="7"/>
    </row>
    <row r="44" spans="3:13" ht="14">
      <c r="C44" s="15"/>
      <c r="D44" s="16"/>
      <c r="E44" s="5"/>
      <c r="F44" s="6"/>
      <c r="G44" s="5"/>
      <c r="K44" s="10"/>
      <c r="M44" s="7"/>
    </row>
    <row r="45" spans="3:13" ht="14">
      <c r="C45" s="1"/>
      <c r="D45" s="1"/>
      <c r="E45" s="1"/>
      <c r="F45" s="44"/>
      <c r="G45" s="1"/>
      <c r="K45" s="10"/>
      <c r="M45" s="7"/>
    </row>
    <row r="46" spans="3:13">
      <c r="E46" s="10"/>
      <c r="F46" s="20"/>
      <c r="G46" s="19"/>
      <c r="K46" s="10"/>
      <c r="M46" s="7"/>
    </row>
    <row r="47" spans="3:13">
      <c r="E47" s="5"/>
      <c r="F47" s="6"/>
      <c r="G47" s="5"/>
      <c r="K47" s="10"/>
      <c r="M47" s="7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6:J16"/>
    <mergeCell ref="A20:J20"/>
    <mergeCell ref="B3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Normal="100"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4.6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10.33203125" style="7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58" t="s">
        <v>314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260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39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2" t="s">
        <v>36</v>
      </c>
      <c r="B6" s="11" t="s">
        <v>282</v>
      </c>
      <c r="C6" s="11" t="s">
        <v>337</v>
      </c>
      <c r="D6" s="11" t="s">
        <v>271</v>
      </c>
      <c r="E6" s="12" t="s">
        <v>348</v>
      </c>
      <c r="F6" s="11" t="s">
        <v>317</v>
      </c>
      <c r="G6" s="21" t="s">
        <v>272</v>
      </c>
      <c r="H6" s="21" t="s">
        <v>248</v>
      </c>
      <c r="I6" s="23" t="s">
        <v>273</v>
      </c>
      <c r="J6" s="22"/>
      <c r="K6" s="13" t="str">
        <f>"25,0"</f>
        <v>25,0</v>
      </c>
      <c r="L6" s="13" t="str">
        <f>"22,3137"</f>
        <v>22,3137</v>
      </c>
      <c r="M6" s="11" t="s">
        <v>106</v>
      </c>
    </row>
    <row r="8" spans="1:13" ht="16">
      <c r="A8" s="48" t="s">
        <v>150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30" t="s">
        <v>36</v>
      </c>
      <c r="B9" s="24" t="s">
        <v>283</v>
      </c>
      <c r="C9" s="24" t="s">
        <v>338</v>
      </c>
      <c r="D9" s="24" t="s">
        <v>274</v>
      </c>
      <c r="E9" s="25" t="s">
        <v>348</v>
      </c>
      <c r="F9" s="24" t="s">
        <v>317</v>
      </c>
      <c r="G9" s="31" t="s">
        <v>262</v>
      </c>
      <c r="H9" s="31" t="s">
        <v>234</v>
      </c>
      <c r="I9" s="31" t="s">
        <v>141</v>
      </c>
      <c r="J9" s="30"/>
      <c r="K9" s="26" t="str">
        <f>"47,5"</f>
        <v>47,5</v>
      </c>
      <c r="L9" s="26" t="str">
        <f>"36,0525"</f>
        <v>36,0525</v>
      </c>
      <c r="M9" s="46" t="s">
        <v>275</v>
      </c>
    </row>
    <row r="10" spans="1:13">
      <c r="A10" s="33" t="s">
        <v>36</v>
      </c>
      <c r="B10" s="27" t="s">
        <v>247</v>
      </c>
      <c r="C10" s="27" t="s">
        <v>245</v>
      </c>
      <c r="D10" s="27" t="s">
        <v>246</v>
      </c>
      <c r="E10" s="28" t="s">
        <v>346</v>
      </c>
      <c r="F10" s="27" t="s">
        <v>319</v>
      </c>
      <c r="G10" s="34" t="s">
        <v>152</v>
      </c>
      <c r="H10" s="35" t="s">
        <v>149</v>
      </c>
      <c r="I10" s="33"/>
      <c r="J10" s="33"/>
      <c r="K10" s="29" t="str">
        <f>"60,0"</f>
        <v>60,0</v>
      </c>
      <c r="L10" s="29" t="str">
        <f>"45,4830"</f>
        <v>45,4830</v>
      </c>
      <c r="M10" s="27"/>
    </row>
    <row r="12" spans="1:13" ht="16">
      <c r="A12" s="48" t="s">
        <v>61</v>
      </c>
      <c r="B12" s="48"/>
      <c r="C12" s="49"/>
      <c r="D12" s="49"/>
      <c r="E12" s="49"/>
      <c r="F12" s="49"/>
      <c r="G12" s="49"/>
      <c r="H12" s="49"/>
      <c r="I12" s="49"/>
      <c r="J12" s="49"/>
    </row>
    <row r="13" spans="1:13">
      <c r="A13" s="22" t="s">
        <v>36</v>
      </c>
      <c r="B13" s="11" t="s">
        <v>284</v>
      </c>
      <c r="C13" s="11" t="s">
        <v>276</v>
      </c>
      <c r="D13" s="11" t="s">
        <v>277</v>
      </c>
      <c r="E13" s="12" t="s">
        <v>346</v>
      </c>
      <c r="F13" s="11" t="s">
        <v>322</v>
      </c>
      <c r="G13" s="21" t="s">
        <v>42</v>
      </c>
      <c r="H13" s="21" t="s">
        <v>43</v>
      </c>
      <c r="I13" s="21" t="s">
        <v>17</v>
      </c>
      <c r="J13" s="22"/>
      <c r="K13" s="13" t="str">
        <f>"80,0"</f>
        <v>80,0</v>
      </c>
      <c r="L13" s="13" t="str">
        <f>"50,0400"</f>
        <v>50,0400</v>
      </c>
      <c r="M13" s="11"/>
    </row>
    <row r="15" spans="1:13" ht="16">
      <c r="A15" s="48" t="s">
        <v>71</v>
      </c>
      <c r="B15" s="48"/>
      <c r="C15" s="49"/>
      <c r="D15" s="49"/>
      <c r="E15" s="49"/>
      <c r="F15" s="49"/>
      <c r="G15" s="49"/>
      <c r="H15" s="49"/>
      <c r="I15" s="49"/>
      <c r="J15" s="49"/>
    </row>
    <row r="16" spans="1:13">
      <c r="A16" s="22" t="s">
        <v>36</v>
      </c>
      <c r="B16" s="11" t="s">
        <v>133</v>
      </c>
      <c r="C16" s="11" t="s">
        <v>110</v>
      </c>
      <c r="D16" s="11" t="s">
        <v>111</v>
      </c>
      <c r="E16" s="12" t="s">
        <v>346</v>
      </c>
      <c r="F16" s="11" t="s">
        <v>317</v>
      </c>
      <c r="G16" s="21" t="s">
        <v>42</v>
      </c>
      <c r="H16" s="21" t="s">
        <v>17</v>
      </c>
      <c r="I16" s="21" t="s">
        <v>48</v>
      </c>
      <c r="J16" s="22"/>
      <c r="K16" s="13" t="str">
        <f>"87,5"</f>
        <v>87,5</v>
      </c>
      <c r="L16" s="13" t="str">
        <f>"50,9731"</f>
        <v>50,9731</v>
      </c>
      <c r="M16" s="11"/>
    </row>
    <row r="18" spans="1:13" ht="16">
      <c r="A18" s="48" t="s">
        <v>121</v>
      </c>
      <c r="B18" s="48"/>
      <c r="C18" s="49"/>
      <c r="D18" s="49"/>
      <c r="E18" s="49"/>
      <c r="F18" s="49"/>
      <c r="G18" s="49"/>
      <c r="H18" s="49"/>
      <c r="I18" s="49"/>
      <c r="J18" s="49"/>
    </row>
    <row r="19" spans="1:13">
      <c r="A19" s="22" t="s">
        <v>36</v>
      </c>
      <c r="B19" s="11" t="s">
        <v>137</v>
      </c>
      <c r="C19" s="11" t="s">
        <v>123</v>
      </c>
      <c r="D19" s="11" t="s">
        <v>124</v>
      </c>
      <c r="E19" s="12" t="s">
        <v>346</v>
      </c>
      <c r="F19" s="11" t="s">
        <v>317</v>
      </c>
      <c r="G19" s="21" t="s">
        <v>152</v>
      </c>
      <c r="H19" s="21" t="s">
        <v>43</v>
      </c>
      <c r="I19" s="23" t="s">
        <v>278</v>
      </c>
      <c r="J19" s="22"/>
      <c r="K19" s="13" t="str">
        <f>"75,0"</f>
        <v>75,0</v>
      </c>
      <c r="L19" s="13" t="str">
        <f>"39,9652"</f>
        <v>39,9652</v>
      </c>
      <c r="M19" s="11" t="s">
        <v>60</v>
      </c>
    </row>
    <row r="21" spans="1:13" ht="16">
      <c r="A21" s="48" t="s">
        <v>279</v>
      </c>
      <c r="B21" s="48"/>
      <c r="C21" s="49"/>
      <c r="D21" s="49"/>
      <c r="E21" s="49"/>
      <c r="F21" s="49"/>
      <c r="G21" s="49"/>
      <c r="H21" s="49"/>
      <c r="I21" s="49"/>
      <c r="J21" s="49"/>
    </row>
    <row r="22" spans="1:13">
      <c r="A22" s="22" t="s">
        <v>36</v>
      </c>
      <c r="B22" s="11" t="s">
        <v>285</v>
      </c>
      <c r="C22" s="11" t="s">
        <v>280</v>
      </c>
      <c r="D22" s="11" t="s">
        <v>281</v>
      </c>
      <c r="E22" s="12" t="s">
        <v>346</v>
      </c>
      <c r="F22" s="11" t="s">
        <v>317</v>
      </c>
      <c r="G22" s="21" t="s">
        <v>43</v>
      </c>
      <c r="H22" s="21" t="s">
        <v>261</v>
      </c>
      <c r="I22" s="21" t="s">
        <v>48</v>
      </c>
      <c r="J22" s="22"/>
      <c r="K22" s="13" t="str">
        <f>"87,5"</f>
        <v>87,5</v>
      </c>
      <c r="L22" s="13" t="str">
        <f>"45,1391"</f>
        <v>45,1391</v>
      </c>
      <c r="M22" s="11"/>
    </row>
    <row r="24" spans="1:13" ht="16">
      <c r="F24" s="8"/>
      <c r="G24" s="5"/>
      <c r="K24" s="10"/>
      <c r="M24" s="7"/>
    </row>
    <row r="25" spans="1:13">
      <c r="K25" s="10"/>
      <c r="M25" s="7"/>
    </row>
    <row r="26" spans="1:13" ht="18">
      <c r="B26" s="9" t="s">
        <v>7</v>
      </c>
      <c r="C26" s="9"/>
      <c r="K26" s="10"/>
      <c r="M26" s="7"/>
    </row>
    <row r="27" spans="1:13" ht="16">
      <c r="B27" s="14" t="s">
        <v>31</v>
      </c>
      <c r="C27" s="14"/>
      <c r="K27" s="10"/>
      <c r="M27" s="7"/>
    </row>
    <row r="28" spans="1:13" ht="14">
      <c r="B28" s="15"/>
      <c r="C28" s="16" t="s">
        <v>32</v>
      </c>
      <c r="K28" s="10"/>
      <c r="M28" s="7"/>
    </row>
    <row r="29" spans="1:13" ht="14">
      <c r="B29" s="17" t="s">
        <v>33</v>
      </c>
      <c r="C29" s="17" t="s">
        <v>34</v>
      </c>
      <c r="D29" s="17" t="s">
        <v>339</v>
      </c>
      <c r="E29" s="18" t="s">
        <v>126</v>
      </c>
      <c r="F29" s="17" t="s">
        <v>258</v>
      </c>
      <c r="K29" s="10"/>
      <c r="M29" s="7"/>
    </row>
    <row r="30" spans="1:13">
      <c r="B30" s="5" t="s">
        <v>109</v>
      </c>
      <c r="C30" s="5" t="s">
        <v>32</v>
      </c>
      <c r="D30" s="10" t="s">
        <v>88</v>
      </c>
      <c r="E30" s="20">
        <v>87.5</v>
      </c>
      <c r="F30" s="19">
        <v>50.973124057054498</v>
      </c>
      <c r="K30" s="10"/>
      <c r="M30" s="7"/>
    </row>
    <row r="31" spans="1:13">
      <c r="B31" s="5" t="s">
        <v>275</v>
      </c>
      <c r="C31" s="5" t="s">
        <v>32</v>
      </c>
      <c r="D31" s="10" t="s">
        <v>89</v>
      </c>
      <c r="E31" s="20">
        <v>80</v>
      </c>
      <c r="F31" s="19">
        <v>50.040001869201703</v>
      </c>
      <c r="K31" s="10"/>
      <c r="M31" s="7"/>
    </row>
    <row r="32" spans="1:13">
      <c r="B32" s="5" t="s">
        <v>244</v>
      </c>
      <c r="C32" s="5" t="s">
        <v>32</v>
      </c>
      <c r="D32" s="10" t="s">
        <v>186</v>
      </c>
      <c r="E32" s="20">
        <v>60</v>
      </c>
      <c r="F32" s="19">
        <v>45.483001470565803</v>
      </c>
      <c r="K32" s="10"/>
      <c r="M32" s="7"/>
    </row>
    <row r="33" spans="5:13">
      <c r="K33" s="10"/>
      <c r="M33" s="7"/>
    </row>
    <row r="34" spans="5:13">
      <c r="K34" s="10"/>
      <c r="M34" s="7"/>
    </row>
    <row r="35" spans="5:13">
      <c r="K35" s="10"/>
      <c r="M35" s="7"/>
    </row>
    <row r="36" spans="5:13">
      <c r="K36" s="10"/>
      <c r="M36" s="7"/>
    </row>
    <row r="37" spans="5:13">
      <c r="K37" s="10"/>
      <c r="M37" s="7"/>
    </row>
    <row r="38" spans="5:13">
      <c r="K38" s="10"/>
      <c r="M38" s="7"/>
    </row>
    <row r="39" spans="5:13">
      <c r="K39" s="10"/>
      <c r="M39" s="7"/>
    </row>
    <row r="40" spans="5:13">
      <c r="K40" s="10"/>
      <c r="M40" s="7"/>
    </row>
    <row r="41" spans="5:13">
      <c r="K41" s="10"/>
      <c r="M41" s="7"/>
    </row>
    <row r="42" spans="5:13">
      <c r="K42" s="10"/>
      <c r="M42" s="7"/>
    </row>
    <row r="43" spans="5:13">
      <c r="K43" s="10"/>
      <c r="M43" s="7"/>
    </row>
    <row r="44" spans="5:13">
      <c r="E44" s="5"/>
      <c r="F44" s="6"/>
      <c r="G44" s="5"/>
      <c r="K44" s="10"/>
      <c r="M44" s="7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1:J21"/>
    <mergeCell ref="A5:J5"/>
    <mergeCell ref="A8:J8"/>
    <mergeCell ref="A12:J12"/>
    <mergeCell ref="A15:J15"/>
    <mergeCell ref="A18:J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1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0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10.6640625" style="7" customWidth="1"/>
    <col min="13" max="13" width="19.6640625" style="5" customWidth="1"/>
    <col min="14" max="16384" width="9.1640625" style="3"/>
  </cols>
  <sheetData>
    <row r="1" spans="1:13" s="2" customFormat="1" ht="29" customHeight="1">
      <c r="A1" s="58" t="s">
        <v>315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9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71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2" t="s">
        <v>36</v>
      </c>
      <c r="B6" s="11" t="s">
        <v>198</v>
      </c>
      <c r="C6" s="11" t="s">
        <v>180</v>
      </c>
      <c r="D6" s="11" t="s">
        <v>181</v>
      </c>
      <c r="E6" s="12" t="s">
        <v>346</v>
      </c>
      <c r="F6" s="11" t="s">
        <v>316</v>
      </c>
      <c r="G6" s="21" t="s">
        <v>158</v>
      </c>
      <c r="H6" s="21" t="s">
        <v>55</v>
      </c>
      <c r="I6" s="21" t="s">
        <v>16</v>
      </c>
      <c r="J6" s="22"/>
      <c r="K6" s="13" t="str">
        <f>"140,0"</f>
        <v>140,0</v>
      </c>
      <c r="L6" s="13" t="str">
        <f>"87,2480"</f>
        <v>87,2480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42"/>
      <c r="D17" s="42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4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25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8.6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30.1640625" style="5" customWidth="1"/>
    <col min="22" max="16384" width="9.1640625" style="3"/>
  </cols>
  <sheetData>
    <row r="1" spans="1:21" s="2" customFormat="1" ht="29" customHeight="1">
      <c r="A1" s="58" t="s">
        <v>299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8</v>
      </c>
      <c r="H3" s="70"/>
      <c r="I3" s="70"/>
      <c r="J3" s="70"/>
      <c r="K3" s="70" t="s">
        <v>9</v>
      </c>
      <c r="L3" s="70"/>
      <c r="M3" s="70"/>
      <c r="N3" s="70"/>
      <c r="O3" s="70" t="s">
        <v>10</v>
      </c>
      <c r="P3" s="70"/>
      <c r="Q3" s="70"/>
      <c r="R3" s="70"/>
      <c r="S3" s="52" t="s">
        <v>1</v>
      </c>
      <c r="T3" s="52" t="s">
        <v>3</v>
      </c>
      <c r="U3" s="54" t="s">
        <v>2</v>
      </c>
    </row>
    <row r="4" spans="1:21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3"/>
      <c r="T4" s="53"/>
      <c r="U4" s="55"/>
    </row>
    <row r="5" spans="1:21" ht="16">
      <c r="A5" s="56" t="s">
        <v>11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1">
      <c r="A6" s="22" t="s">
        <v>36</v>
      </c>
      <c r="B6" s="11" t="s">
        <v>37</v>
      </c>
      <c r="C6" s="11" t="s">
        <v>12</v>
      </c>
      <c r="D6" s="11" t="s">
        <v>13</v>
      </c>
      <c r="E6" s="12" t="s">
        <v>346</v>
      </c>
      <c r="F6" s="11" t="s">
        <v>317</v>
      </c>
      <c r="G6" s="21" t="s">
        <v>14</v>
      </c>
      <c r="H6" s="21" t="s">
        <v>15</v>
      </c>
      <c r="I6" s="21" t="s">
        <v>16</v>
      </c>
      <c r="J6" s="22"/>
      <c r="K6" s="21" t="s">
        <v>17</v>
      </c>
      <c r="L6" s="23" t="s">
        <v>18</v>
      </c>
      <c r="M6" s="23" t="s">
        <v>18</v>
      </c>
      <c r="N6" s="22"/>
      <c r="O6" s="23" t="s">
        <v>19</v>
      </c>
      <c r="P6" s="21" t="s">
        <v>20</v>
      </c>
      <c r="Q6" s="21" t="s">
        <v>21</v>
      </c>
      <c r="R6" s="22"/>
      <c r="S6" s="13" t="str">
        <f>"400,0"</f>
        <v>400,0</v>
      </c>
      <c r="T6" s="13" t="str">
        <f>"272,8800"</f>
        <v>272,8800</v>
      </c>
      <c r="U6" s="45" t="s">
        <v>293</v>
      </c>
    </row>
    <row r="8" spans="1:21" ht="16">
      <c r="A8" s="48" t="s">
        <v>22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22" t="s">
        <v>36</v>
      </c>
      <c r="B9" s="11" t="s">
        <v>38</v>
      </c>
      <c r="C9" s="11" t="s">
        <v>23</v>
      </c>
      <c r="D9" s="11" t="s">
        <v>24</v>
      </c>
      <c r="E9" s="12" t="s">
        <v>346</v>
      </c>
      <c r="F9" s="11" t="s">
        <v>317</v>
      </c>
      <c r="G9" s="21" t="s">
        <v>25</v>
      </c>
      <c r="H9" s="23" t="s">
        <v>26</v>
      </c>
      <c r="I9" s="23" t="s">
        <v>26</v>
      </c>
      <c r="J9" s="22"/>
      <c r="K9" s="21" t="s">
        <v>20</v>
      </c>
      <c r="L9" s="21" t="s">
        <v>27</v>
      </c>
      <c r="M9" s="21" t="s">
        <v>28</v>
      </c>
      <c r="N9" s="22"/>
      <c r="O9" s="23" t="s">
        <v>29</v>
      </c>
      <c r="P9" s="21" t="s">
        <v>29</v>
      </c>
      <c r="Q9" s="21" t="s">
        <v>30</v>
      </c>
      <c r="R9" s="22"/>
      <c r="S9" s="13" t="str">
        <f>"662,5"</f>
        <v>662,5</v>
      </c>
      <c r="T9" s="13" t="str">
        <f>"391,6700"</f>
        <v>391,6700</v>
      </c>
      <c r="U9" s="45" t="s">
        <v>297</v>
      </c>
    </row>
    <row r="11" spans="1:21" ht="16">
      <c r="F11" s="8"/>
      <c r="G11" s="5"/>
    </row>
    <row r="12" spans="1:21" ht="16">
      <c r="F12" s="8"/>
      <c r="G12" s="5"/>
    </row>
    <row r="13" spans="1:21" ht="16">
      <c r="F13" s="8"/>
      <c r="G13" s="5"/>
    </row>
    <row r="14" spans="1:21" ht="16">
      <c r="F14" s="8"/>
      <c r="G14" s="5"/>
    </row>
    <row r="15" spans="1:21" ht="16">
      <c r="F15" s="8"/>
      <c r="G15" s="5"/>
    </row>
    <row r="16" spans="1:21" ht="16">
      <c r="F16" s="8"/>
      <c r="G16" s="5"/>
    </row>
    <row r="17" spans="3:7" ht="16">
      <c r="F17" s="8"/>
      <c r="G17" s="5"/>
    </row>
    <row r="18" spans="3:7">
      <c r="G18" s="5"/>
    </row>
    <row r="19" spans="3:7" ht="18">
      <c r="C19" s="9"/>
      <c r="D19" s="9"/>
      <c r="E19" s="5"/>
      <c r="F19" s="6"/>
      <c r="G19" s="5"/>
    </row>
    <row r="20" spans="3:7" ht="16">
      <c r="C20" s="42"/>
      <c r="D20" s="42"/>
      <c r="E20" s="5"/>
      <c r="F20" s="6"/>
      <c r="G20" s="5"/>
    </row>
    <row r="21" spans="3:7" ht="14">
      <c r="C21" s="15"/>
      <c r="D21" s="16"/>
      <c r="E21" s="5"/>
      <c r="F21" s="6"/>
      <c r="G21" s="5"/>
    </row>
    <row r="22" spans="3:7" ht="14">
      <c r="C22" s="1"/>
      <c r="D22" s="1"/>
      <c r="E22" s="1"/>
      <c r="F22" s="44"/>
      <c r="G22" s="1"/>
    </row>
    <row r="23" spans="3:7">
      <c r="E23" s="10"/>
      <c r="F23" s="20"/>
      <c r="G23" s="19"/>
    </row>
    <row r="24" spans="3:7">
      <c r="E24" s="10"/>
      <c r="F24" s="20"/>
      <c r="G24" s="19"/>
    </row>
    <row r="25" spans="3:7">
      <c r="E25" s="5"/>
      <c r="F25" s="6"/>
      <c r="G25" s="5"/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0.6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9.6640625" style="5" customWidth="1"/>
    <col min="22" max="16384" width="9.1640625" style="3"/>
  </cols>
  <sheetData>
    <row r="1" spans="1:21" s="2" customFormat="1" ht="29" customHeight="1">
      <c r="A1" s="58" t="s">
        <v>300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8</v>
      </c>
      <c r="H3" s="70"/>
      <c r="I3" s="70"/>
      <c r="J3" s="70"/>
      <c r="K3" s="70" t="s">
        <v>9</v>
      </c>
      <c r="L3" s="70"/>
      <c r="M3" s="70"/>
      <c r="N3" s="70"/>
      <c r="O3" s="70" t="s">
        <v>10</v>
      </c>
      <c r="P3" s="70"/>
      <c r="Q3" s="70"/>
      <c r="R3" s="70"/>
      <c r="S3" s="52" t="s">
        <v>1</v>
      </c>
      <c r="T3" s="52" t="s">
        <v>3</v>
      </c>
      <c r="U3" s="54" t="s">
        <v>2</v>
      </c>
    </row>
    <row r="4" spans="1:21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3"/>
      <c r="T4" s="53"/>
      <c r="U4" s="55"/>
    </row>
    <row r="5" spans="1:21" ht="16">
      <c r="A5" s="56" t="s">
        <v>95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1">
      <c r="A6" s="22" t="s">
        <v>36</v>
      </c>
      <c r="B6" s="11" t="s">
        <v>101</v>
      </c>
      <c r="C6" s="11" t="s">
        <v>96</v>
      </c>
      <c r="D6" s="11" t="s">
        <v>97</v>
      </c>
      <c r="E6" s="12" t="s">
        <v>346</v>
      </c>
      <c r="F6" s="11" t="s">
        <v>318</v>
      </c>
      <c r="G6" s="21" t="s">
        <v>98</v>
      </c>
      <c r="H6" s="21" t="s">
        <v>85</v>
      </c>
      <c r="I6" s="21" t="s">
        <v>99</v>
      </c>
      <c r="J6" s="22"/>
      <c r="K6" s="21" t="s">
        <v>21</v>
      </c>
      <c r="L6" s="23" t="s">
        <v>75</v>
      </c>
      <c r="M6" s="22"/>
      <c r="N6" s="22"/>
      <c r="O6" s="21" t="s">
        <v>98</v>
      </c>
      <c r="P6" s="21" t="s">
        <v>85</v>
      </c>
      <c r="Q6" s="23" t="s">
        <v>86</v>
      </c>
      <c r="R6" s="22"/>
      <c r="S6" s="13" t="str">
        <f>"800,0"</f>
        <v>800,0</v>
      </c>
      <c r="T6" s="13" t="str">
        <f>"458,2400"</f>
        <v>458,2400</v>
      </c>
      <c r="U6" s="11"/>
    </row>
    <row r="8" spans="1:21" ht="16">
      <c r="F8" s="8"/>
      <c r="G8" s="5"/>
    </row>
    <row r="9" spans="1:21" ht="16">
      <c r="F9" s="8"/>
      <c r="G9" s="5"/>
    </row>
    <row r="10" spans="1:21" ht="16">
      <c r="F10" s="8"/>
      <c r="G10" s="5"/>
    </row>
    <row r="11" spans="1:21" ht="16">
      <c r="F11" s="8"/>
      <c r="G11" s="5"/>
    </row>
    <row r="12" spans="1:21" ht="16">
      <c r="F12" s="8"/>
      <c r="G12" s="5"/>
    </row>
    <row r="13" spans="1:21" ht="16">
      <c r="F13" s="8"/>
      <c r="G13" s="5"/>
    </row>
    <row r="14" spans="1:21" ht="16">
      <c r="F14" s="8"/>
      <c r="G14" s="5"/>
    </row>
    <row r="15" spans="1:21">
      <c r="G15" s="5"/>
    </row>
    <row r="16" spans="1:21" ht="18">
      <c r="C16" s="9"/>
      <c r="D16" s="9"/>
      <c r="E16" s="5"/>
      <c r="F16" s="6"/>
      <c r="G16" s="5"/>
    </row>
    <row r="17" spans="3:7" ht="16">
      <c r="C17" s="42"/>
      <c r="D17" s="42"/>
      <c r="E17" s="5"/>
      <c r="F17" s="6"/>
      <c r="G17" s="5"/>
    </row>
    <row r="18" spans="3:7" ht="14">
      <c r="C18" s="15"/>
      <c r="D18" s="16"/>
      <c r="E18" s="5"/>
      <c r="F18" s="6"/>
      <c r="G18" s="5"/>
    </row>
    <row r="19" spans="3:7" ht="14">
      <c r="C19" s="1"/>
      <c r="D19" s="1"/>
      <c r="E19" s="1"/>
      <c r="F19" s="44"/>
      <c r="G19" s="1"/>
    </row>
    <row r="20" spans="3:7">
      <c r="E20" s="10"/>
      <c r="F20" s="20"/>
      <c r="G20" s="19"/>
    </row>
    <row r="21" spans="3:7">
      <c r="E21" s="5"/>
      <c r="F21" s="6"/>
      <c r="G21" s="5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9.832031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18" style="5" customWidth="1"/>
    <col min="18" max="16384" width="9.1640625" style="3"/>
  </cols>
  <sheetData>
    <row r="1" spans="1:17" s="2" customFormat="1" ht="29" customHeight="1">
      <c r="A1" s="58" t="s">
        <v>301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9</v>
      </c>
      <c r="H3" s="70"/>
      <c r="I3" s="70"/>
      <c r="J3" s="70"/>
      <c r="K3" s="70" t="s">
        <v>10</v>
      </c>
      <c r="L3" s="70"/>
      <c r="M3" s="70"/>
      <c r="N3" s="70"/>
      <c r="O3" s="52" t="s">
        <v>1</v>
      </c>
      <c r="P3" s="52" t="s">
        <v>3</v>
      </c>
      <c r="Q3" s="54" t="s">
        <v>2</v>
      </c>
    </row>
    <row r="4" spans="1:17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3"/>
      <c r="P4" s="53"/>
      <c r="Q4" s="55"/>
    </row>
    <row r="5" spans="1:17" ht="16">
      <c r="A5" s="56" t="s">
        <v>224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>
      <c r="A6" s="22" t="s">
        <v>36</v>
      </c>
      <c r="B6" s="11" t="s">
        <v>239</v>
      </c>
      <c r="C6" s="11" t="s">
        <v>232</v>
      </c>
      <c r="D6" s="11" t="s">
        <v>233</v>
      </c>
      <c r="E6" s="12" t="s">
        <v>346</v>
      </c>
      <c r="F6" s="11" t="s">
        <v>319</v>
      </c>
      <c r="G6" s="21" t="s">
        <v>47</v>
      </c>
      <c r="H6" s="21" t="s">
        <v>234</v>
      </c>
      <c r="I6" s="23" t="s">
        <v>141</v>
      </c>
      <c r="J6" s="22"/>
      <c r="K6" s="21" t="s">
        <v>57</v>
      </c>
      <c r="L6" s="21" t="s">
        <v>103</v>
      </c>
      <c r="M6" s="21" t="s">
        <v>54</v>
      </c>
      <c r="N6" s="22"/>
      <c r="O6" s="13" t="str">
        <f>"170,0"</f>
        <v>170,0</v>
      </c>
      <c r="P6" s="13" t="str">
        <f>"212,5680"</f>
        <v>212,5680</v>
      </c>
      <c r="Q6" s="11" t="s">
        <v>235</v>
      </c>
    </row>
    <row r="8" spans="1:17" ht="16">
      <c r="F8" s="8"/>
      <c r="G8" s="5"/>
    </row>
    <row r="9" spans="1:17" ht="16">
      <c r="F9" s="8"/>
      <c r="G9" s="5"/>
    </row>
    <row r="10" spans="1:17" ht="16">
      <c r="F10" s="8"/>
      <c r="G10" s="5"/>
    </row>
    <row r="11" spans="1:17" ht="16">
      <c r="F11" s="8"/>
      <c r="G11" s="5"/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>
      <c r="G15" s="5"/>
    </row>
    <row r="16" spans="1:17" ht="18">
      <c r="C16" s="9"/>
      <c r="D16" s="9"/>
      <c r="E16" s="5"/>
      <c r="F16" s="6"/>
      <c r="G16" s="5"/>
    </row>
    <row r="17" spans="3:7" ht="16">
      <c r="C17" s="42"/>
      <c r="D17" s="42"/>
      <c r="E17" s="5"/>
      <c r="F17" s="6"/>
      <c r="G17" s="5"/>
    </row>
    <row r="18" spans="3:7" ht="14">
      <c r="C18" s="15"/>
      <c r="D18" s="16"/>
      <c r="E18" s="5"/>
      <c r="F18" s="6"/>
      <c r="G18" s="5"/>
    </row>
    <row r="19" spans="3:7" ht="14">
      <c r="C19" s="1"/>
      <c r="D19" s="1"/>
      <c r="E19" s="1"/>
      <c r="F19" s="44"/>
      <c r="G19" s="1"/>
    </row>
    <row r="20" spans="3:7">
      <c r="E20" s="10"/>
      <c r="F20" s="20"/>
      <c r="G20" s="19"/>
    </row>
    <row r="21" spans="3:7">
      <c r="E21" s="5"/>
      <c r="F21" s="6"/>
      <c r="G21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28.6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24" style="5" customWidth="1"/>
    <col min="18" max="16384" width="9.1640625" style="3"/>
  </cols>
  <sheetData>
    <row r="1" spans="1:17" s="2" customFormat="1" ht="29" customHeight="1">
      <c r="A1" s="58" t="s">
        <v>302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9</v>
      </c>
      <c r="H3" s="70"/>
      <c r="I3" s="70"/>
      <c r="J3" s="70"/>
      <c r="K3" s="70" t="s">
        <v>10</v>
      </c>
      <c r="L3" s="70"/>
      <c r="M3" s="70"/>
      <c r="N3" s="70"/>
      <c r="O3" s="52" t="s">
        <v>1</v>
      </c>
      <c r="P3" s="52" t="s">
        <v>3</v>
      </c>
      <c r="Q3" s="54" t="s">
        <v>2</v>
      </c>
    </row>
    <row r="4" spans="1:17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3"/>
      <c r="P4" s="53"/>
      <c r="Q4" s="55"/>
    </row>
    <row r="5" spans="1:17" ht="16">
      <c r="A5" s="56" t="s">
        <v>150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>
      <c r="A6" s="22" t="s">
        <v>36</v>
      </c>
      <c r="B6" s="11" t="s">
        <v>229</v>
      </c>
      <c r="C6" s="11" t="s">
        <v>222</v>
      </c>
      <c r="D6" s="11" t="s">
        <v>223</v>
      </c>
      <c r="E6" s="12" t="s">
        <v>346</v>
      </c>
      <c r="F6" s="11" t="s">
        <v>207</v>
      </c>
      <c r="G6" s="21" t="s">
        <v>152</v>
      </c>
      <c r="H6" s="21" t="s">
        <v>153</v>
      </c>
      <c r="I6" s="23" t="s">
        <v>42</v>
      </c>
      <c r="J6" s="22"/>
      <c r="K6" s="21" t="s">
        <v>16</v>
      </c>
      <c r="L6" s="21" t="s">
        <v>66</v>
      </c>
      <c r="M6" s="21" t="s">
        <v>76</v>
      </c>
      <c r="N6" s="22"/>
      <c r="O6" s="13" t="str">
        <f>"220,0"</f>
        <v>220,0</v>
      </c>
      <c r="P6" s="13" t="str">
        <f>"224,5320"</f>
        <v>224,5320</v>
      </c>
      <c r="Q6" s="45" t="s">
        <v>292</v>
      </c>
    </row>
    <row r="8" spans="1:17" ht="16">
      <c r="A8" s="48" t="s">
        <v>51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7">
      <c r="A9" s="22" t="s">
        <v>36</v>
      </c>
      <c r="B9" s="11" t="s">
        <v>243</v>
      </c>
      <c r="C9" s="11" t="s">
        <v>324</v>
      </c>
      <c r="D9" s="11" t="s">
        <v>242</v>
      </c>
      <c r="E9" s="12" t="s">
        <v>347</v>
      </c>
      <c r="F9" s="11" t="s">
        <v>317</v>
      </c>
      <c r="G9" s="21" t="s">
        <v>162</v>
      </c>
      <c r="H9" s="23" t="s">
        <v>164</v>
      </c>
      <c r="I9" s="23" t="s">
        <v>164</v>
      </c>
      <c r="J9" s="22"/>
      <c r="K9" s="21" t="s">
        <v>66</v>
      </c>
      <c r="L9" s="21" t="s">
        <v>19</v>
      </c>
      <c r="M9" s="23" t="s">
        <v>178</v>
      </c>
      <c r="N9" s="22"/>
      <c r="O9" s="13" t="str">
        <f>"272,5"</f>
        <v>272,5</v>
      </c>
      <c r="P9" s="13" t="str">
        <f>"195,6277"</f>
        <v>195,6277</v>
      </c>
      <c r="Q9" s="45" t="s">
        <v>295</v>
      </c>
    </row>
    <row r="11" spans="1:17" ht="16">
      <c r="F11" s="8"/>
      <c r="G11" s="5"/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 ht="16">
      <c r="F15" s="8"/>
      <c r="G15" s="5"/>
    </row>
    <row r="16" spans="1:17" ht="16">
      <c r="F16" s="8"/>
      <c r="G16" s="5"/>
    </row>
    <row r="17" spans="3:7" ht="16">
      <c r="F17" s="8"/>
      <c r="G17" s="5"/>
    </row>
    <row r="18" spans="3:7">
      <c r="G18" s="5"/>
    </row>
    <row r="19" spans="3:7" ht="18">
      <c r="C19" s="9"/>
      <c r="D19" s="9"/>
      <c r="E19" s="5"/>
      <c r="F19" s="6"/>
      <c r="G19" s="5"/>
    </row>
    <row r="20" spans="3:7" ht="16">
      <c r="C20" s="42"/>
      <c r="D20" s="42"/>
      <c r="E20" s="5"/>
      <c r="F20" s="6"/>
      <c r="G20" s="5"/>
    </row>
    <row r="21" spans="3:7" ht="14">
      <c r="C21" s="15"/>
      <c r="D21" s="16"/>
      <c r="E21" s="5"/>
      <c r="F21" s="6"/>
      <c r="G21" s="5"/>
    </row>
    <row r="22" spans="3:7" ht="14">
      <c r="C22" s="1"/>
      <c r="D22" s="1"/>
      <c r="E22" s="1"/>
      <c r="F22" s="44"/>
      <c r="G22" s="1"/>
    </row>
    <row r="23" spans="3:7">
      <c r="E23" s="10"/>
      <c r="F23" s="20"/>
      <c r="G23" s="19"/>
    </row>
    <row r="24" spans="3:7">
      <c r="E24" s="5"/>
      <c r="F24" s="6"/>
      <c r="G24" s="5"/>
    </row>
    <row r="25" spans="3:7">
      <c r="E25" s="5"/>
      <c r="F25" s="6"/>
      <c r="G25" s="5"/>
    </row>
    <row r="26" spans="3:7" ht="16">
      <c r="C26" s="42"/>
      <c r="D26" s="42"/>
      <c r="E26" s="5"/>
      <c r="F26" s="6"/>
      <c r="G26" s="5"/>
    </row>
    <row r="27" spans="3:7" ht="14">
      <c r="C27" s="15"/>
      <c r="D27" s="16"/>
      <c r="E27" s="5"/>
      <c r="F27" s="6"/>
      <c r="G27" s="5"/>
    </row>
    <row r="28" spans="3:7" ht="14">
      <c r="C28" s="1"/>
      <c r="D28" s="1"/>
      <c r="E28" s="1"/>
      <c r="F28" s="44"/>
      <c r="G28" s="1"/>
    </row>
    <row r="29" spans="3:7">
      <c r="E29" s="10"/>
      <c r="F29" s="20"/>
      <c r="G29" s="19"/>
    </row>
    <row r="30" spans="3:7">
      <c r="E30" s="5"/>
      <c r="F30" s="6"/>
      <c r="G30" s="5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76"/>
  <sheetViews>
    <sheetView topLeftCell="A8" zoomScaleNormal="100"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4.83203125" style="5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9" style="5" bestFit="1" customWidth="1"/>
    <col min="14" max="16384" width="9.1640625" style="3"/>
  </cols>
  <sheetData>
    <row r="1" spans="1:13" s="2" customFormat="1" ht="29" customHeight="1">
      <c r="A1" s="58" t="s">
        <v>303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9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138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2" t="s">
        <v>36</v>
      </c>
      <c r="B6" s="11" t="s">
        <v>188</v>
      </c>
      <c r="C6" s="11" t="s">
        <v>139</v>
      </c>
      <c r="D6" s="11" t="s">
        <v>140</v>
      </c>
      <c r="E6" s="12" t="s">
        <v>346</v>
      </c>
      <c r="F6" s="11" t="s">
        <v>319</v>
      </c>
      <c r="G6" s="21" t="s">
        <v>141</v>
      </c>
      <c r="H6" s="21" t="s">
        <v>142</v>
      </c>
      <c r="I6" s="23" t="s">
        <v>143</v>
      </c>
      <c r="J6" s="22"/>
      <c r="K6" s="13" t="str">
        <f>"50,0"</f>
        <v>50,0</v>
      </c>
      <c r="L6" s="13" t="str">
        <f>"67,1400"</f>
        <v>67,1400</v>
      </c>
      <c r="M6" s="11" t="s">
        <v>296</v>
      </c>
    </row>
    <row r="8" spans="1:13" ht="16">
      <c r="A8" s="48" t="s">
        <v>144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22" t="s">
        <v>36</v>
      </c>
      <c r="B9" s="11" t="s">
        <v>189</v>
      </c>
      <c r="C9" s="11" t="s">
        <v>145</v>
      </c>
      <c r="D9" s="11" t="s">
        <v>146</v>
      </c>
      <c r="E9" s="12" t="s">
        <v>348</v>
      </c>
      <c r="F9" s="11" t="s">
        <v>317</v>
      </c>
      <c r="G9" s="21" t="s">
        <v>147</v>
      </c>
      <c r="H9" s="21" t="s">
        <v>148</v>
      </c>
      <c r="I9" s="23" t="s">
        <v>149</v>
      </c>
      <c r="J9" s="22"/>
      <c r="K9" s="13" t="str">
        <f>"57,5"</f>
        <v>57,5</v>
      </c>
      <c r="L9" s="13" t="str">
        <f>"64,9463"</f>
        <v>64,9463</v>
      </c>
      <c r="M9" s="11" t="s">
        <v>113</v>
      </c>
    </row>
    <row r="11" spans="1:13" ht="16">
      <c r="A11" s="48" t="s">
        <v>150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3">
      <c r="A12" s="22" t="s">
        <v>36</v>
      </c>
      <c r="B12" s="11" t="s">
        <v>190</v>
      </c>
      <c r="C12" s="11" t="s">
        <v>325</v>
      </c>
      <c r="D12" s="11" t="s">
        <v>151</v>
      </c>
      <c r="E12" s="12" t="s">
        <v>349</v>
      </c>
      <c r="F12" s="11" t="s">
        <v>317</v>
      </c>
      <c r="G12" s="21" t="s">
        <v>152</v>
      </c>
      <c r="H12" s="21" t="s">
        <v>153</v>
      </c>
      <c r="I12" s="23" t="s">
        <v>154</v>
      </c>
      <c r="J12" s="22"/>
      <c r="K12" s="13" t="str">
        <f>"65,0"</f>
        <v>65,0</v>
      </c>
      <c r="L12" s="13" t="str">
        <f>"75,1768"</f>
        <v>75,1768</v>
      </c>
      <c r="M12" s="11" t="s">
        <v>155</v>
      </c>
    </row>
    <row r="14" spans="1:13" ht="16">
      <c r="A14" s="48" t="s">
        <v>51</v>
      </c>
      <c r="B14" s="48"/>
      <c r="C14" s="49"/>
      <c r="D14" s="49"/>
      <c r="E14" s="49"/>
      <c r="F14" s="49"/>
      <c r="G14" s="49"/>
      <c r="H14" s="49"/>
      <c r="I14" s="49"/>
      <c r="J14" s="49"/>
    </row>
    <row r="15" spans="1:13">
      <c r="A15" s="30" t="s">
        <v>36</v>
      </c>
      <c r="B15" s="24" t="s">
        <v>191</v>
      </c>
      <c r="C15" s="24" t="s">
        <v>156</v>
      </c>
      <c r="D15" s="24" t="s">
        <v>157</v>
      </c>
      <c r="E15" s="25" t="s">
        <v>348</v>
      </c>
      <c r="F15" s="24" t="s">
        <v>317</v>
      </c>
      <c r="G15" s="31" t="s">
        <v>103</v>
      </c>
      <c r="H15" s="31" t="s">
        <v>15</v>
      </c>
      <c r="I15" s="32" t="s">
        <v>158</v>
      </c>
      <c r="J15" s="30"/>
      <c r="K15" s="26" t="str">
        <f>"130,0"</f>
        <v>130,0</v>
      </c>
      <c r="L15" s="26" t="str">
        <f>"93,6910"</f>
        <v>93,6910</v>
      </c>
      <c r="M15" s="24"/>
    </row>
    <row r="16" spans="1:13">
      <c r="A16" s="39" t="s">
        <v>36</v>
      </c>
      <c r="B16" s="36" t="s">
        <v>192</v>
      </c>
      <c r="C16" s="36" t="s">
        <v>159</v>
      </c>
      <c r="D16" s="36" t="s">
        <v>160</v>
      </c>
      <c r="E16" s="37" t="s">
        <v>346</v>
      </c>
      <c r="F16" s="36" t="s">
        <v>317</v>
      </c>
      <c r="G16" s="40" t="s">
        <v>54</v>
      </c>
      <c r="H16" s="40" t="s">
        <v>15</v>
      </c>
      <c r="I16" s="41" t="s">
        <v>55</v>
      </c>
      <c r="J16" s="39"/>
      <c r="K16" s="38" t="str">
        <f>"130,0"</f>
        <v>130,0</v>
      </c>
      <c r="L16" s="38" t="str">
        <f>"93,4180"</f>
        <v>93,4180</v>
      </c>
      <c r="M16" s="36" t="s">
        <v>106</v>
      </c>
    </row>
    <row r="17" spans="1:13">
      <c r="A17" s="33" t="s">
        <v>131</v>
      </c>
      <c r="B17" s="27" t="s">
        <v>193</v>
      </c>
      <c r="C17" s="27" t="s">
        <v>161</v>
      </c>
      <c r="D17" s="27" t="s">
        <v>160</v>
      </c>
      <c r="E17" s="28" t="s">
        <v>346</v>
      </c>
      <c r="F17" s="27" t="s">
        <v>319</v>
      </c>
      <c r="G17" s="34" t="s">
        <v>162</v>
      </c>
      <c r="H17" s="34" t="s">
        <v>163</v>
      </c>
      <c r="I17" s="35" t="s">
        <v>164</v>
      </c>
      <c r="J17" s="33"/>
      <c r="K17" s="29" t="str">
        <f>"115,0"</f>
        <v>115,0</v>
      </c>
      <c r="L17" s="29" t="str">
        <f>"82,6390"</f>
        <v>82,6390</v>
      </c>
      <c r="M17" s="27"/>
    </row>
    <row r="19" spans="1:13" ht="16">
      <c r="A19" s="48" t="s">
        <v>11</v>
      </c>
      <c r="B19" s="48"/>
      <c r="C19" s="49"/>
      <c r="D19" s="49"/>
      <c r="E19" s="49"/>
      <c r="F19" s="49"/>
      <c r="G19" s="49"/>
      <c r="H19" s="49"/>
      <c r="I19" s="49"/>
      <c r="J19" s="49"/>
    </row>
    <row r="20" spans="1:13">
      <c r="A20" s="22" t="s">
        <v>36</v>
      </c>
      <c r="B20" s="11" t="s">
        <v>194</v>
      </c>
      <c r="C20" s="11" t="s">
        <v>165</v>
      </c>
      <c r="D20" s="11" t="s">
        <v>166</v>
      </c>
      <c r="E20" s="12" t="s">
        <v>346</v>
      </c>
      <c r="F20" s="11" t="s">
        <v>320</v>
      </c>
      <c r="G20" s="21" t="s">
        <v>54</v>
      </c>
      <c r="H20" s="21" t="s">
        <v>55</v>
      </c>
      <c r="I20" s="21" t="s">
        <v>167</v>
      </c>
      <c r="J20" s="22"/>
      <c r="K20" s="13" t="str">
        <f>"137,5"</f>
        <v>137,5</v>
      </c>
      <c r="L20" s="13" t="str">
        <f>"93,1425"</f>
        <v>93,1425</v>
      </c>
      <c r="M20" s="11" t="s">
        <v>168</v>
      </c>
    </row>
    <row r="22" spans="1:13" ht="16">
      <c r="A22" s="48" t="s">
        <v>61</v>
      </c>
      <c r="B22" s="48"/>
      <c r="C22" s="49"/>
      <c r="D22" s="49"/>
      <c r="E22" s="49"/>
      <c r="F22" s="49"/>
      <c r="G22" s="49"/>
      <c r="H22" s="49"/>
      <c r="I22" s="49"/>
      <c r="J22" s="49"/>
    </row>
    <row r="23" spans="1:13">
      <c r="A23" s="30" t="s">
        <v>36</v>
      </c>
      <c r="B23" s="24" t="s">
        <v>195</v>
      </c>
      <c r="C23" s="24" t="s">
        <v>169</v>
      </c>
      <c r="D23" s="24" t="s">
        <v>170</v>
      </c>
      <c r="E23" s="25" t="s">
        <v>348</v>
      </c>
      <c r="F23" s="24" t="s">
        <v>317</v>
      </c>
      <c r="G23" s="31" t="s">
        <v>171</v>
      </c>
      <c r="H23" s="31" t="s">
        <v>14</v>
      </c>
      <c r="I23" s="32" t="s">
        <v>50</v>
      </c>
      <c r="J23" s="30"/>
      <c r="K23" s="26" t="str">
        <f>"100,0"</f>
        <v>100,0</v>
      </c>
      <c r="L23" s="26" t="str">
        <f>"65,2800"</f>
        <v>65,2800</v>
      </c>
      <c r="M23" s="46" t="s">
        <v>294</v>
      </c>
    </row>
    <row r="24" spans="1:13">
      <c r="A24" s="39" t="s">
        <v>36</v>
      </c>
      <c r="B24" s="36" t="s">
        <v>196</v>
      </c>
      <c r="C24" s="36" t="s">
        <v>173</v>
      </c>
      <c r="D24" s="36" t="s">
        <v>64</v>
      </c>
      <c r="E24" s="37" t="s">
        <v>346</v>
      </c>
      <c r="F24" s="36" t="s">
        <v>319</v>
      </c>
      <c r="G24" s="40" t="s">
        <v>58</v>
      </c>
      <c r="H24" s="41" t="s">
        <v>20</v>
      </c>
      <c r="I24" s="40" t="s">
        <v>20</v>
      </c>
      <c r="J24" s="39"/>
      <c r="K24" s="38" t="str">
        <f>"170,0"</f>
        <v>170,0</v>
      </c>
      <c r="L24" s="38" t="str">
        <f>"108,8340"</f>
        <v>108,8340</v>
      </c>
      <c r="M24" s="36"/>
    </row>
    <row r="25" spans="1:13">
      <c r="A25" s="33" t="s">
        <v>131</v>
      </c>
      <c r="B25" s="27" t="s">
        <v>92</v>
      </c>
      <c r="C25" s="27" t="s">
        <v>63</v>
      </c>
      <c r="D25" s="27" t="s">
        <v>64</v>
      </c>
      <c r="E25" s="28" t="s">
        <v>346</v>
      </c>
      <c r="F25" s="27" t="s">
        <v>316</v>
      </c>
      <c r="G25" s="34" t="s">
        <v>16</v>
      </c>
      <c r="H25" s="34" t="s">
        <v>66</v>
      </c>
      <c r="I25" s="35" t="s">
        <v>67</v>
      </c>
      <c r="J25" s="33"/>
      <c r="K25" s="29" t="str">
        <f>"150,0"</f>
        <v>150,0</v>
      </c>
      <c r="L25" s="29" t="str">
        <f>"96,0300"</f>
        <v>96,0300</v>
      </c>
      <c r="M25" s="27" t="s">
        <v>291</v>
      </c>
    </row>
    <row r="27" spans="1:13" ht="16">
      <c r="A27" s="48" t="s">
        <v>71</v>
      </c>
      <c r="B27" s="48"/>
      <c r="C27" s="49"/>
      <c r="D27" s="49"/>
      <c r="E27" s="49"/>
      <c r="F27" s="49"/>
      <c r="G27" s="49"/>
      <c r="H27" s="49"/>
      <c r="I27" s="49"/>
      <c r="J27" s="49"/>
    </row>
    <row r="28" spans="1:13">
      <c r="A28" s="30" t="s">
        <v>36</v>
      </c>
      <c r="B28" s="24" t="s">
        <v>197</v>
      </c>
      <c r="C28" s="24" t="s">
        <v>175</v>
      </c>
      <c r="D28" s="24" t="s">
        <v>176</v>
      </c>
      <c r="E28" s="25" t="s">
        <v>346</v>
      </c>
      <c r="F28" s="24" t="s">
        <v>317</v>
      </c>
      <c r="G28" s="31" t="s">
        <v>76</v>
      </c>
      <c r="H28" s="31" t="s">
        <v>177</v>
      </c>
      <c r="I28" s="32" t="s">
        <v>178</v>
      </c>
      <c r="J28" s="30"/>
      <c r="K28" s="26" t="str">
        <f>"162,5"</f>
        <v>162,5</v>
      </c>
      <c r="L28" s="26" t="str">
        <f>"100,3762"</f>
        <v>100,3762</v>
      </c>
      <c r="M28" s="24" t="s">
        <v>179</v>
      </c>
    </row>
    <row r="29" spans="1:13">
      <c r="A29" s="39" t="s">
        <v>131</v>
      </c>
      <c r="B29" s="36" t="s">
        <v>198</v>
      </c>
      <c r="C29" s="36" t="s">
        <v>180</v>
      </c>
      <c r="D29" s="36" t="s">
        <v>181</v>
      </c>
      <c r="E29" s="37" t="s">
        <v>346</v>
      </c>
      <c r="F29" s="36" t="s">
        <v>316</v>
      </c>
      <c r="G29" s="40" t="s">
        <v>16</v>
      </c>
      <c r="H29" s="40" t="s">
        <v>83</v>
      </c>
      <c r="I29" s="41" t="s">
        <v>67</v>
      </c>
      <c r="J29" s="39"/>
      <c r="K29" s="38" t="str">
        <f>"145,0"</f>
        <v>145,0</v>
      </c>
      <c r="L29" s="38" t="str">
        <f>"90,3640"</f>
        <v>90,3640</v>
      </c>
      <c r="M29" s="36"/>
    </row>
    <row r="30" spans="1:13">
      <c r="A30" s="39" t="s">
        <v>199</v>
      </c>
      <c r="B30" s="36" t="s">
        <v>200</v>
      </c>
      <c r="C30" s="36" t="s">
        <v>182</v>
      </c>
      <c r="D30" s="36" t="s">
        <v>183</v>
      </c>
      <c r="E30" s="37" t="s">
        <v>346</v>
      </c>
      <c r="F30" s="36" t="s">
        <v>319</v>
      </c>
      <c r="G30" s="40" t="s">
        <v>55</v>
      </c>
      <c r="H30" s="40" t="s">
        <v>16</v>
      </c>
      <c r="I30" s="41" t="s">
        <v>184</v>
      </c>
      <c r="J30" s="39"/>
      <c r="K30" s="38" t="str">
        <f>"140,0"</f>
        <v>140,0</v>
      </c>
      <c r="L30" s="38" t="str">
        <f>"85,4140"</f>
        <v>85,4140</v>
      </c>
      <c r="M30" s="36"/>
    </row>
    <row r="31" spans="1:13">
      <c r="A31" s="39" t="s">
        <v>36</v>
      </c>
      <c r="B31" s="36" t="s">
        <v>197</v>
      </c>
      <c r="C31" s="36" t="s">
        <v>326</v>
      </c>
      <c r="D31" s="36" t="s">
        <v>176</v>
      </c>
      <c r="E31" s="37" t="s">
        <v>350</v>
      </c>
      <c r="F31" s="36" t="s">
        <v>317</v>
      </c>
      <c r="G31" s="40" t="s">
        <v>76</v>
      </c>
      <c r="H31" s="40" t="s">
        <v>177</v>
      </c>
      <c r="I31" s="41" t="s">
        <v>178</v>
      </c>
      <c r="J31" s="39"/>
      <c r="K31" s="38" t="str">
        <f>"162,5"</f>
        <v>162,5</v>
      </c>
      <c r="L31" s="38" t="str">
        <f>"125,4703"</f>
        <v>125,4703</v>
      </c>
      <c r="M31" s="36" t="s">
        <v>179</v>
      </c>
    </row>
    <row r="32" spans="1:13">
      <c r="A32" s="33" t="s">
        <v>131</v>
      </c>
      <c r="B32" s="27" t="s">
        <v>201</v>
      </c>
      <c r="C32" s="27" t="s">
        <v>327</v>
      </c>
      <c r="D32" s="27" t="s">
        <v>185</v>
      </c>
      <c r="E32" s="28" t="s">
        <v>350</v>
      </c>
      <c r="F32" s="27" t="s">
        <v>321</v>
      </c>
      <c r="G32" s="34" t="s">
        <v>83</v>
      </c>
      <c r="H32" s="34" t="s">
        <v>66</v>
      </c>
      <c r="I32" s="34" t="s">
        <v>76</v>
      </c>
      <c r="J32" s="33"/>
      <c r="K32" s="29" t="str">
        <f>"155,0"</f>
        <v>155,0</v>
      </c>
      <c r="L32" s="29" t="str">
        <f>"127,8727"</f>
        <v>127,8727</v>
      </c>
      <c r="M32" s="27"/>
    </row>
    <row r="34" spans="1:13" ht="16">
      <c r="A34" s="48" t="s">
        <v>22</v>
      </c>
      <c r="B34" s="48"/>
      <c r="C34" s="49"/>
      <c r="D34" s="49"/>
      <c r="E34" s="49"/>
      <c r="F34" s="49"/>
      <c r="G34" s="49"/>
      <c r="H34" s="49"/>
      <c r="I34" s="49"/>
      <c r="J34" s="49"/>
    </row>
    <row r="35" spans="1:13">
      <c r="A35" s="22" t="s">
        <v>36</v>
      </c>
      <c r="B35" s="11" t="s">
        <v>94</v>
      </c>
      <c r="C35" s="11" t="s">
        <v>79</v>
      </c>
      <c r="D35" s="11" t="s">
        <v>80</v>
      </c>
      <c r="E35" s="12" t="s">
        <v>346</v>
      </c>
      <c r="F35" s="11" t="s">
        <v>317</v>
      </c>
      <c r="G35" s="21" t="s">
        <v>54</v>
      </c>
      <c r="H35" s="21" t="s">
        <v>55</v>
      </c>
      <c r="I35" s="21" t="s">
        <v>83</v>
      </c>
      <c r="J35" s="22"/>
      <c r="K35" s="13" t="str">
        <f>"145,0"</f>
        <v>145,0</v>
      </c>
      <c r="L35" s="13" t="str">
        <f>"85,7820"</f>
        <v>85,7820</v>
      </c>
      <c r="M35" s="11" t="s">
        <v>87</v>
      </c>
    </row>
    <row r="37" spans="1:13" ht="16">
      <c r="F37" s="8"/>
      <c r="G37" s="5"/>
      <c r="K37" s="10"/>
      <c r="M37" s="7"/>
    </row>
    <row r="38" spans="1:13">
      <c r="K38" s="10"/>
      <c r="M38" s="7"/>
    </row>
    <row r="39" spans="1:13" ht="18">
      <c r="B39" s="9" t="s">
        <v>7</v>
      </c>
      <c r="C39" s="9"/>
      <c r="K39" s="10"/>
      <c r="M39" s="7"/>
    </row>
    <row r="40" spans="1:13" ht="16">
      <c r="B40" s="14" t="s">
        <v>31</v>
      </c>
      <c r="C40" s="14"/>
      <c r="K40" s="10"/>
      <c r="M40" s="7"/>
    </row>
    <row r="41" spans="1:13" ht="14">
      <c r="B41" s="15"/>
      <c r="C41" s="16" t="s">
        <v>32</v>
      </c>
      <c r="K41" s="10"/>
      <c r="M41" s="7"/>
    </row>
    <row r="42" spans="1:13" ht="14">
      <c r="B42" s="17" t="s">
        <v>33</v>
      </c>
      <c r="C42" s="17" t="s">
        <v>34</v>
      </c>
      <c r="D42" s="17" t="s">
        <v>339</v>
      </c>
      <c r="E42" s="18" t="s">
        <v>126</v>
      </c>
      <c r="F42" s="17" t="s">
        <v>35</v>
      </c>
      <c r="K42" s="10"/>
      <c r="M42" s="7"/>
    </row>
    <row r="43" spans="1:13">
      <c r="B43" s="5" t="s">
        <v>172</v>
      </c>
      <c r="C43" s="5" t="s">
        <v>32</v>
      </c>
      <c r="D43" s="10" t="s">
        <v>89</v>
      </c>
      <c r="E43" s="20">
        <v>170</v>
      </c>
      <c r="F43" s="19">
        <v>108.834003210068</v>
      </c>
      <c r="K43" s="10"/>
      <c r="M43" s="7"/>
    </row>
    <row r="44" spans="1:13">
      <c r="B44" s="5" t="s">
        <v>174</v>
      </c>
      <c r="C44" s="5" t="s">
        <v>32</v>
      </c>
      <c r="D44" s="10" t="s">
        <v>88</v>
      </c>
      <c r="E44" s="20">
        <v>162.5</v>
      </c>
      <c r="F44" s="19">
        <v>100.376246869564</v>
      </c>
      <c r="K44" s="10"/>
      <c r="M44" s="7"/>
    </row>
    <row r="45" spans="1:13">
      <c r="B45" s="5" t="s">
        <v>62</v>
      </c>
      <c r="C45" s="5" t="s">
        <v>32</v>
      </c>
      <c r="D45" s="10" t="s">
        <v>89</v>
      </c>
      <c r="E45" s="20">
        <v>150</v>
      </c>
      <c r="F45" s="19">
        <v>96.030002832412706</v>
      </c>
      <c r="K45" s="10"/>
      <c r="M45" s="7"/>
    </row>
    <row r="46" spans="1:13">
      <c r="K46" s="10"/>
      <c r="M46" s="7"/>
    </row>
    <row r="47" spans="1:13">
      <c r="K47" s="10"/>
      <c r="M47" s="7"/>
    </row>
    <row r="48" spans="1:13">
      <c r="K48" s="10"/>
      <c r="M48" s="7"/>
    </row>
    <row r="49" spans="3:13">
      <c r="K49" s="10"/>
      <c r="M49" s="7"/>
    </row>
    <row r="50" spans="3:13">
      <c r="K50" s="10"/>
      <c r="M50" s="7"/>
    </row>
    <row r="51" spans="3:13">
      <c r="K51" s="10"/>
      <c r="M51" s="7"/>
    </row>
    <row r="52" spans="3:13">
      <c r="K52" s="10"/>
      <c r="M52" s="7"/>
    </row>
    <row r="53" spans="3:13">
      <c r="E53" s="10"/>
      <c r="F53" s="20"/>
      <c r="G53" s="19"/>
      <c r="K53" s="10"/>
      <c r="M53" s="7"/>
    </row>
    <row r="54" spans="3:13">
      <c r="E54" s="5"/>
      <c r="F54" s="6"/>
      <c r="G54" s="5"/>
      <c r="K54" s="10"/>
      <c r="M54" s="7"/>
    </row>
    <row r="55" spans="3:13" ht="14">
      <c r="C55" s="15"/>
      <c r="D55" s="16"/>
      <c r="E55" s="5"/>
      <c r="F55" s="6"/>
      <c r="G55" s="5"/>
      <c r="K55" s="10"/>
      <c r="M55" s="7"/>
    </row>
    <row r="56" spans="3:13" ht="14">
      <c r="C56" s="1"/>
      <c r="D56" s="1"/>
      <c r="E56" s="1"/>
      <c r="F56" s="44"/>
      <c r="G56" s="1"/>
      <c r="K56" s="10"/>
      <c r="M56" s="7"/>
    </row>
    <row r="57" spans="3:13">
      <c r="E57" s="10"/>
      <c r="F57" s="20"/>
      <c r="G57" s="19"/>
      <c r="K57" s="10"/>
      <c r="M57" s="7"/>
    </row>
    <row r="58" spans="3:13">
      <c r="E58" s="5"/>
      <c r="F58" s="6"/>
      <c r="G58" s="5"/>
      <c r="K58" s="10"/>
      <c r="M58" s="7"/>
    </row>
    <row r="59" spans="3:13">
      <c r="E59" s="5"/>
      <c r="F59" s="6"/>
      <c r="G59" s="5"/>
      <c r="K59" s="10"/>
      <c r="M59" s="7"/>
    </row>
    <row r="60" spans="3:13">
      <c r="K60" s="10"/>
      <c r="M60" s="7"/>
    </row>
    <row r="61" spans="3:13">
      <c r="K61" s="10"/>
      <c r="M61" s="7"/>
    </row>
    <row r="62" spans="3:13">
      <c r="K62" s="10"/>
      <c r="M62" s="7"/>
    </row>
    <row r="63" spans="3:13">
      <c r="K63" s="10"/>
      <c r="M63" s="7"/>
    </row>
    <row r="64" spans="3:13">
      <c r="K64" s="10"/>
      <c r="M64" s="7"/>
    </row>
    <row r="65" spans="3:13">
      <c r="K65" s="10"/>
      <c r="M65" s="7"/>
    </row>
    <row r="66" spans="3:13">
      <c r="K66" s="10"/>
      <c r="M66" s="7"/>
    </row>
    <row r="67" spans="3:13">
      <c r="K67" s="10"/>
      <c r="M67" s="7"/>
    </row>
    <row r="68" spans="3:13">
      <c r="K68" s="10"/>
      <c r="M68" s="7"/>
    </row>
    <row r="69" spans="3:13">
      <c r="K69" s="10"/>
      <c r="M69" s="7"/>
    </row>
    <row r="70" spans="3:13">
      <c r="K70" s="10"/>
      <c r="M70" s="7"/>
    </row>
    <row r="71" spans="3:13">
      <c r="E71" s="5"/>
      <c r="F71" s="6"/>
      <c r="G71" s="5"/>
      <c r="K71" s="10"/>
      <c r="M71" s="7"/>
    </row>
    <row r="72" spans="3:13" ht="14">
      <c r="C72" s="15"/>
      <c r="D72" s="16"/>
      <c r="E72" s="5"/>
      <c r="F72" s="6"/>
      <c r="G72" s="5"/>
      <c r="K72" s="10"/>
      <c r="M72" s="7"/>
    </row>
    <row r="73" spans="3:13" ht="14">
      <c r="C73" s="1"/>
      <c r="D73" s="1"/>
      <c r="E73" s="1"/>
      <c r="F73" s="44"/>
      <c r="G73" s="1"/>
      <c r="K73" s="10"/>
      <c r="M73" s="7"/>
    </row>
    <row r="74" spans="3:13">
      <c r="E74" s="10"/>
      <c r="F74" s="20"/>
      <c r="G74" s="19"/>
      <c r="K74" s="10"/>
      <c r="M74" s="7"/>
    </row>
    <row r="75" spans="3:13">
      <c r="E75" s="10"/>
      <c r="F75" s="20"/>
      <c r="G75" s="19"/>
      <c r="K75" s="10"/>
      <c r="M75" s="7"/>
    </row>
    <row r="76" spans="3:13">
      <c r="E76" s="5"/>
      <c r="F76" s="6"/>
      <c r="G76" s="5"/>
      <c r="K76" s="10"/>
      <c r="M76" s="7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4:J34"/>
    <mergeCell ref="B3:B4"/>
    <mergeCell ref="A8:J8"/>
    <mergeCell ref="A11:J11"/>
    <mergeCell ref="A14:J14"/>
    <mergeCell ref="A19:J19"/>
    <mergeCell ref="A22:J22"/>
    <mergeCell ref="A27:J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48"/>
  <sheetViews>
    <sheetView zoomScaleNormal="100"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2.5" style="5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6640625" style="7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58" t="s">
        <v>304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9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11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2" t="s">
        <v>36</v>
      </c>
      <c r="B6" s="11" t="s">
        <v>129</v>
      </c>
      <c r="C6" s="11" t="s">
        <v>328</v>
      </c>
      <c r="D6" s="11" t="s">
        <v>102</v>
      </c>
      <c r="E6" s="12" t="s">
        <v>351</v>
      </c>
      <c r="F6" s="11" t="s">
        <v>317</v>
      </c>
      <c r="G6" s="21" t="s">
        <v>57</v>
      </c>
      <c r="H6" s="21" t="s">
        <v>103</v>
      </c>
      <c r="I6" s="23" t="s">
        <v>15</v>
      </c>
      <c r="J6" s="22"/>
      <c r="K6" s="13" t="str">
        <f>"120,0"</f>
        <v>120,0</v>
      </c>
      <c r="L6" s="13" t="str">
        <f>"115,5974"</f>
        <v>115,5974</v>
      </c>
      <c r="M6" s="11" t="s">
        <v>60</v>
      </c>
    </row>
    <row r="8" spans="1:13" ht="16">
      <c r="A8" s="48" t="s">
        <v>61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30" t="s">
        <v>36</v>
      </c>
      <c r="B9" s="24" t="s">
        <v>130</v>
      </c>
      <c r="C9" s="24" t="s">
        <v>104</v>
      </c>
      <c r="D9" s="24" t="s">
        <v>105</v>
      </c>
      <c r="E9" s="25" t="s">
        <v>346</v>
      </c>
      <c r="F9" s="24" t="s">
        <v>317</v>
      </c>
      <c r="G9" s="31" t="s">
        <v>66</v>
      </c>
      <c r="H9" s="32" t="s">
        <v>19</v>
      </c>
      <c r="I9" s="32" t="s">
        <v>19</v>
      </c>
      <c r="J9" s="30"/>
      <c r="K9" s="26" t="str">
        <f>"150,0"</f>
        <v>150,0</v>
      </c>
      <c r="L9" s="26" t="str">
        <f>"97,0050"</f>
        <v>97,0050</v>
      </c>
      <c r="M9" s="24" t="s">
        <v>106</v>
      </c>
    </row>
    <row r="10" spans="1:13">
      <c r="A10" s="33" t="s">
        <v>131</v>
      </c>
      <c r="B10" s="27" t="s">
        <v>132</v>
      </c>
      <c r="C10" s="27" t="s">
        <v>107</v>
      </c>
      <c r="D10" s="27" t="s">
        <v>108</v>
      </c>
      <c r="E10" s="28" t="s">
        <v>346</v>
      </c>
      <c r="F10" s="27" t="s">
        <v>317</v>
      </c>
      <c r="G10" s="34" t="s">
        <v>15</v>
      </c>
      <c r="H10" s="35" t="s">
        <v>16</v>
      </c>
      <c r="I10" s="35" t="s">
        <v>16</v>
      </c>
      <c r="J10" s="33"/>
      <c r="K10" s="29" t="str">
        <f>"130,0"</f>
        <v>130,0</v>
      </c>
      <c r="L10" s="29" t="str">
        <f>"83,7720"</f>
        <v>83,7720</v>
      </c>
      <c r="M10" s="27" t="s">
        <v>60</v>
      </c>
    </row>
    <row r="12" spans="1:13" ht="16">
      <c r="A12" s="48" t="s">
        <v>71</v>
      </c>
      <c r="B12" s="48"/>
      <c r="C12" s="49"/>
      <c r="D12" s="49"/>
      <c r="E12" s="49"/>
      <c r="F12" s="49"/>
      <c r="G12" s="49"/>
      <c r="H12" s="49"/>
      <c r="I12" s="49"/>
      <c r="J12" s="49"/>
    </row>
    <row r="13" spans="1:13">
      <c r="A13" s="30" t="s">
        <v>36</v>
      </c>
      <c r="B13" s="24" t="s">
        <v>133</v>
      </c>
      <c r="C13" s="24" t="s">
        <v>110</v>
      </c>
      <c r="D13" s="24" t="s">
        <v>111</v>
      </c>
      <c r="E13" s="25" t="s">
        <v>346</v>
      </c>
      <c r="F13" s="24" t="s">
        <v>317</v>
      </c>
      <c r="G13" s="31" t="s">
        <v>75</v>
      </c>
      <c r="H13" s="32" t="s">
        <v>68</v>
      </c>
      <c r="I13" s="32" t="s">
        <v>112</v>
      </c>
      <c r="J13" s="30"/>
      <c r="K13" s="26" t="str">
        <f>"190,0"</f>
        <v>190,0</v>
      </c>
      <c r="L13" s="26" t="str">
        <f>"115,8620"</f>
        <v>115,8620</v>
      </c>
      <c r="M13" s="24"/>
    </row>
    <row r="14" spans="1:13">
      <c r="A14" s="33" t="s">
        <v>36</v>
      </c>
      <c r="B14" s="27" t="s">
        <v>134</v>
      </c>
      <c r="C14" s="27" t="s">
        <v>329</v>
      </c>
      <c r="D14" s="27" t="s">
        <v>114</v>
      </c>
      <c r="E14" s="28" t="s">
        <v>352</v>
      </c>
      <c r="F14" s="27" t="s">
        <v>321</v>
      </c>
      <c r="G14" s="34" t="s">
        <v>66</v>
      </c>
      <c r="H14" s="34" t="s">
        <v>19</v>
      </c>
      <c r="I14" s="34" t="s">
        <v>58</v>
      </c>
      <c r="J14" s="33"/>
      <c r="K14" s="29" t="str">
        <f>"165,0"</f>
        <v>165,0</v>
      </c>
      <c r="L14" s="29" t="str">
        <f>"123,9939"</f>
        <v>123,9939</v>
      </c>
      <c r="M14" s="27"/>
    </row>
    <row r="16" spans="1:13" ht="16">
      <c r="A16" s="48" t="s">
        <v>22</v>
      </c>
      <c r="B16" s="48"/>
      <c r="C16" s="49"/>
      <c r="D16" s="49"/>
      <c r="E16" s="49"/>
      <c r="F16" s="49"/>
      <c r="G16" s="49"/>
      <c r="H16" s="49"/>
      <c r="I16" s="49"/>
      <c r="J16" s="49"/>
    </row>
    <row r="17" spans="1:13">
      <c r="A17" s="30" t="s">
        <v>36</v>
      </c>
      <c r="B17" s="24" t="s">
        <v>38</v>
      </c>
      <c r="C17" s="24" t="s">
        <v>23</v>
      </c>
      <c r="D17" s="24" t="s">
        <v>24</v>
      </c>
      <c r="E17" s="25" t="s">
        <v>346</v>
      </c>
      <c r="F17" s="24" t="s">
        <v>317</v>
      </c>
      <c r="G17" s="31" t="s">
        <v>20</v>
      </c>
      <c r="H17" s="31" t="s">
        <v>27</v>
      </c>
      <c r="I17" s="31" t="s">
        <v>28</v>
      </c>
      <c r="J17" s="30"/>
      <c r="K17" s="26" t="str">
        <f>"182,5"</f>
        <v>182,5</v>
      </c>
      <c r="L17" s="26" t="str">
        <f>"107,8940"</f>
        <v>107,8940</v>
      </c>
      <c r="M17" s="24" t="s">
        <v>297</v>
      </c>
    </row>
    <row r="18" spans="1:13">
      <c r="A18" s="33" t="s">
        <v>131</v>
      </c>
      <c r="B18" s="27" t="s">
        <v>135</v>
      </c>
      <c r="C18" s="27" t="s">
        <v>115</v>
      </c>
      <c r="D18" s="27" t="s">
        <v>116</v>
      </c>
      <c r="E18" s="28" t="s">
        <v>346</v>
      </c>
      <c r="F18" s="27" t="s">
        <v>117</v>
      </c>
      <c r="G18" s="34" t="s">
        <v>20</v>
      </c>
      <c r="H18" s="34" t="s">
        <v>21</v>
      </c>
      <c r="I18" s="33"/>
      <c r="J18" s="33"/>
      <c r="K18" s="29" t="str">
        <f>"180,0"</f>
        <v>180,0</v>
      </c>
      <c r="L18" s="29" t="str">
        <f>"106,8660"</f>
        <v>106,8660</v>
      </c>
      <c r="M18" s="27"/>
    </row>
    <row r="20" spans="1:13" ht="16">
      <c r="A20" s="48" t="s">
        <v>95</v>
      </c>
      <c r="B20" s="48"/>
      <c r="C20" s="49"/>
      <c r="D20" s="49"/>
      <c r="E20" s="49"/>
      <c r="F20" s="49"/>
      <c r="G20" s="49"/>
      <c r="H20" s="49"/>
      <c r="I20" s="49"/>
      <c r="J20" s="49"/>
    </row>
    <row r="21" spans="1:13">
      <c r="A21" s="22" t="s">
        <v>36</v>
      </c>
      <c r="B21" s="11" t="s">
        <v>136</v>
      </c>
      <c r="C21" s="11" t="s">
        <v>119</v>
      </c>
      <c r="D21" s="11" t="s">
        <v>120</v>
      </c>
      <c r="E21" s="12" t="s">
        <v>346</v>
      </c>
      <c r="F21" s="11" t="s">
        <v>317</v>
      </c>
      <c r="G21" s="21" t="s">
        <v>69</v>
      </c>
      <c r="H21" s="21" t="s">
        <v>70</v>
      </c>
      <c r="I21" s="21" t="s">
        <v>77</v>
      </c>
      <c r="J21" s="22"/>
      <c r="K21" s="13" t="str">
        <f>"230,0"</f>
        <v>230,0</v>
      </c>
      <c r="L21" s="13" t="str">
        <f>"131,2840"</f>
        <v>131,2840</v>
      </c>
      <c r="M21" s="11"/>
    </row>
    <row r="23" spans="1:13" ht="16">
      <c r="A23" s="48" t="s">
        <v>121</v>
      </c>
      <c r="B23" s="48"/>
      <c r="C23" s="49"/>
      <c r="D23" s="49"/>
      <c r="E23" s="49"/>
      <c r="F23" s="49"/>
      <c r="G23" s="49"/>
      <c r="H23" s="49"/>
      <c r="I23" s="49"/>
      <c r="J23" s="49"/>
    </row>
    <row r="24" spans="1:13">
      <c r="A24" s="30" t="s">
        <v>36</v>
      </c>
      <c r="B24" s="24" t="s">
        <v>137</v>
      </c>
      <c r="C24" s="24" t="s">
        <v>123</v>
      </c>
      <c r="D24" s="24" t="s">
        <v>124</v>
      </c>
      <c r="E24" s="25" t="s">
        <v>346</v>
      </c>
      <c r="F24" s="24" t="s">
        <v>317</v>
      </c>
      <c r="G24" s="31" t="s">
        <v>68</v>
      </c>
      <c r="H24" s="31" t="s">
        <v>125</v>
      </c>
      <c r="I24" s="31" t="s">
        <v>69</v>
      </c>
      <c r="J24" s="30"/>
      <c r="K24" s="26" t="str">
        <f>"215,0"</f>
        <v>215,0</v>
      </c>
      <c r="L24" s="26" t="str">
        <f>"120,4000"</f>
        <v>120,4000</v>
      </c>
      <c r="M24" s="24" t="s">
        <v>60</v>
      </c>
    </row>
    <row r="25" spans="1:13">
      <c r="A25" s="33" t="s">
        <v>36</v>
      </c>
      <c r="B25" s="27" t="s">
        <v>137</v>
      </c>
      <c r="C25" s="27" t="s">
        <v>330</v>
      </c>
      <c r="D25" s="27" t="s">
        <v>124</v>
      </c>
      <c r="E25" s="28" t="s">
        <v>353</v>
      </c>
      <c r="F25" s="27" t="s">
        <v>317</v>
      </c>
      <c r="G25" s="34" t="s">
        <v>68</v>
      </c>
      <c r="H25" s="34" t="s">
        <v>125</v>
      </c>
      <c r="I25" s="34" t="s">
        <v>69</v>
      </c>
      <c r="J25" s="33"/>
      <c r="K25" s="29" t="str">
        <f>"215,0"</f>
        <v>215,0</v>
      </c>
      <c r="L25" s="29" t="str">
        <f>"120,4000"</f>
        <v>120,4000</v>
      </c>
      <c r="M25" s="27" t="s">
        <v>60</v>
      </c>
    </row>
    <row r="27" spans="1:13" ht="16">
      <c r="F27" s="8"/>
      <c r="G27" s="5"/>
      <c r="K27" s="10"/>
      <c r="M27" s="7"/>
    </row>
    <row r="28" spans="1:13">
      <c r="K28" s="10"/>
      <c r="M28" s="7"/>
    </row>
    <row r="29" spans="1:13" ht="18">
      <c r="B29" s="9" t="s">
        <v>7</v>
      </c>
      <c r="C29" s="9"/>
      <c r="K29" s="10"/>
      <c r="M29" s="7"/>
    </row>
    <row r="30" spans="1:13" ht="16">
      <c r="B30" s="14" t="s">
        <v>31</v>
      </c>
      <c r="C30" s="14"/>
      <c r="K30" s="10"/>
      <c r="M30" s="7"/>
    </row>
    <row r="31" spans="1:13" ht="14">
      <c r="B31" s="15"/>
      <c r="C31" s="16" t="s">
        <v>32</v>
      </c>
      <c r="K31" s="10"/>
      <c r="M31" s="7"/>
    </row>
    <row r="32" spans="1:13" ht="14">
      <c r="B32" s="17" t="s">
        <v>33</v>
      </c>
      <c r="C32" s="17" t="s">
        <v>34</v>
      </c>
      <c r="D32" s="17" t="s">
        <v>339</v>
      </c>
      <c r="E32" s="18" t="s">
        <v>126</v>
      </c>
      <c r="F32" s="17" t="s">
        <v>35</v>
      </c>
      <c r="K32" s="10"/>
      <c r="M32" s="7"/>
    </row>
    <row r="33" spans="2:13">
      <c r="B33" s="5" t="s">
        <v>118</v>
      </c>
      <c r="C33" s="5" t="s">
        <v>32</v>
      </c>
      <c r="D33" s="10" t="s">
        <v>100</v>
      </c>
      <c r="E33" s="20">
        <v>230</v>
      </c>
      <c r="F33" s="19">
        <v>131.28400146961201</v>
      </c>
      <c r="K33" s="10"/>
      <c r="M33" s="7"/>
    </row>
    <row r="34" spans="2:13">
      <c r="B34" s="5" t="s">
        <v>122</v>
      </c>
      <c r="C34" s="5" t="s">
        <v>32</v>
      </c>
      <c r="D34" s="10" t="s">
        <v>127</v>
      </c>
      <c r="E34" s="20">
        <v>215</v>
      </c>
      <c r="F34" s="19">
        <v>120.4000005126</v>
      </c>
      <c r="K34" s="10"/>
      <c r="M34" s="7"/>
    </row>
    <row r="35" spans="2:13">
      <c r="B35" s="5" t="s">
        <v>109</v>
      </c>
      <c r="C35" s="5" t="s">
        <v>32</v>
      </c>
      <c r="D35" s="10" t="s">
        <v>88</v>
      </c>
      <c r="E35" s="20">
        <v>190</v>
      </c>
      <c r="F35" s="19">
        <v>115.86199641227699</v>
      </c>
      <c r="K35" s="10"/>
      <c r="M35" s="7"/>
    </row>
    <row r="36" spans="2:13">
      <c r="K36" s="10"/>
      <c r="M36" s="7"/>
    </row>
    <row r="37" spans="2:13">
      <c r="K37" s="10"/>
      <c r="M37" s="7"/>
    </row>
    <row r="38" spans="2:13">
      <c r="K38" s="10"/>
      <c r="M38" s="7"/>
    </row>
    <row r="39" spans="2:13">
      <c r="K39" s="10"/>
      <c r="M39" s="7"/>
    </row>
    <row r="40" spans="2:13">
      <c r="K40" s="10"/>
      <c r="M40" s="7"/>
    </row>
    <row r="41" spans="2:13">
      <c r="K41" s="10"/>
      <c r="M41" s="7"/>
    </row>
    <row r="42" spans="2:13">
      <c r="E42" s="5"/>
      <c r="F42" s="6"/>
      <c r="G42" s="5"/>
      <c r="K42" s="10"/>
      <c r="M42" s="7"/>
    </row>
    <row r="43" spans="2:13" ht="14">
      <c r="C43" s="15"/>
      <c r="D43" s="16"/>
      <c r="E43" s="5"/>
      <c r="F43" s="6"/>
      <c r="G43" s="5"/>
      <c r="K43" s="10"/>
      <c r="M43" s="7"/>
    </row>
    <row r="44" spans="2:13" ht="14">
      <c r="C44" s="1"/>
      <c r="D44" s="1"/>
      <c r="E44" s="1"/>
      <c r="F44" s="44"/>
      <c r="G44" s="1"/>
      <c r="K44" s="10"/>
      <c r="M44" s="7"/>
    </row>
    <row r="45" spans="2:13">
      <c r="E45" s="10"/>
      <c r="F45" s="20"/>
      <c r="G45" s="19"/>
      <c r="K45" s="10"/>
      <c r="M45" s="7"/>
    </row>
    <row r="46" spans="2:13">
      <c r="E46" s="10"/>
      <c r="F46" s="20"/>
      <c r="G46" s="19"/>
      <c r="K46" s="10"/>
      <c r="M46" s="7"/>
    </row>
    <row r="47" spans="2:13">
      <c r="E47" s="10"/>
      <c r="F47" s="20"/>
      <c r="G47" s="19"/>
      <c r="K47" s="10"/>
      <c r="M47" s="7"/>
    </row>
    <row r="48" spans="2:13">
      <c r="E48" s="5"/>
      <c r="F48" s="6"/>
      <c r="G48" s="5"/>
      <c r="K48" s="10"/>
      <c r="M48" s="7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3:J23"/>
    <mergeCell ref="A5:J5"/>
    <mergeCell ref="A8:J8"/>
    <mergeCell ref="A12:J12"/>
    <mergeCell ref="A16:J16"/>
    <mergeCell ref="A20:J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8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2.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.33203125" style="5" bestFit="1" customWidth="1"/>
    <col min="7" max="10" width="5.5" style="10" customWidth="1"/>
    <col min="11" max="11" width="10.5" style="7" bestFit="1" customWidth="1"/>
    <col min="12" max="12" width="10.1640625" style="7" customWidth="1"/>
    <col min="13" max="13" width="20.1640625" style="5" bestFit="1" customWidth="1"/>
    <col min="14" max="16384" width="9.1640625" style="3"/>
  </cols>
  <sheetData>
    <row r="1" spans="1:13" s="2" customFormat="1" ht="29" customHeight="1">
      <c r="A1" s="58" t="s">
        <v>305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9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11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2" t="s">
        <v>36</v>
      </c>
      <c r="B6" s="11" t="s">
        <v>217</v>
      </c>
      <c r="C6" s="11" t="s">
        <v>331</v>
      </c>
      <c r="D6" s="11" t="s">
        <v>202</v>
      </c>
      <c r="E6" s="12" t="s">
        <v>352</v>
      </c>
      <c r="F6" s="11" t="s">
        <v>203</v>
      </c>
      <c r="G6" s="21" t="s">
        <v>21</v>
      </c>
      <c r="H6" s="23" t="s">
        <v>204</v>
      </c>
      <c r="I6" s="21" t="s">
        <v>204</v>
      </c>
      <c r="J6" s="22"/>
      <c r="K6" s="13" t="str">
        <f>"195,0"</f>
        <v>195,0</v>
      </c>
      <c r="L6" s="13" t="str">
        <f>"152,8488"</f>
        <v>152,8488</v>
      </c>
      <c r="M6" s="11"/>
    </row>
    <row r="8" spans="1:13" ht="16">
      <c r="A8" s="48" t="s">
        <v>61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22" t="s">
        <v>36</v>
      </c>
      <c r="B9" s="11" t="s">
        <v>218</v>
      </c>
      <c r="C9" s="11" t="s">
        <v>205</v>
      </c>
      <c r="D9" s="11" t="s">
        <v>206</v>
      </c>
      <c r="E9" s="12" t="s">
        <v>346</v>
      </c>
      <c r="F9" s="11" t="s">
        <v>207</v>
      </c>
      <c r="G9" s="23" t="s">
        <v>204</v>
      </c>
      <c r="H9" s="23" t="s">
        <v>204</v>
      </c>
      <c r="I9" s="21" t="s">
        <v>204</v>
      </c>
      <c r="J9" s="22"/>
      <c r="K9" s="13" t="str">
        <f>"195,0"</f>
        <v>195,0</v>
      </c>
      <c r="L9" s="13" t="str">
        <f>"125,0535"</f>
        <v>125,0535</v>
      </c>
      <c r="M9" s="11" t="s">
        <v>208</v>
      </c>
    </row>
    <row r="11" spans="1:13" ht="16">
      <c r="A11" s="48" t="s">
        <v>71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3">
      <c r="A12" s="22" t="s">
        <v>36</v>
      </c>
      <c r="B12" s="11" t="s">
        <v>219</v>
      </c>
      <c r="C12" s="11" t="s">
        <v>209</v>
      </c>
      <c r="D12" s="11" t="s">
        <v>185</v>
      </c>
      <c r="E12" s="12" t="s">
        <v>346</v>
      </c>
      <c r="F12" s="11" t="s">
        <v>117</v>
      </c>
      <c r="G12" s="23" t="s">
        <v>210</v>
      </c>
      <c r="H12" s="23" t="s">
        <v>210</v>
      </c>
      <c r="I12" s="21" t="s">
        <v>211</v>
      </c>
      <c r="J12" s="23" t="s">
        <v>84</v>
      </c>
      <c r="K12" s="13" t="str">
        <f>"272,5"</f>
        <v>272,5</v>
      </c>
      <c r="L12" s="13" t="str">
        <f>"166,5248"</f>
        <v>166,5248</v>
      </c>
      <c r="M12" s="11"/>
    </row>
    <row r="14" spans="1:13" ht="16">
      <c r="A14" s="48" t="s">
        <v>22</v>
      </c>
      <c r="B14" s="48"/>
      <c r="C14" s="49"/>
      <c r="D14" s="49"/>
      <c r="E14" s="49"/>
      <c r="F14" s="49"/>
      <c r="G14" s="49"/>
      <c r="H14" s="49"/>
      <c r="I14" s="49"/>
      <c r="J14" s="49"/>
    </row>
    <row r="15" spans="1:13">
      <c r="A15" s="30" t="s">
        <v>36</v>
      </c>
      <c r="B15" s="24" t="s">
        <v>220</v>
      </c>
      <c r="C15" s="24" t="s">
        <v>212</v>
      </c>
      <c r="D15" s="24" t="s">
        <v>213</v>
      </c>
      <c r="E15" s="25" t="s">
        <v>346</v>
      </c>
      <c r="F15" s="24" t="s">
        <v>207</v>
      </c>
      <c r="G15" s="31" t="s">
        <v>29</v>
      </c>
      <c r="H15" s="31" t="s">
        <v>30</v>
      </c>
      <c r="I15" s="31" t="s">
        <v>214</v>
      </c>
      <c r="J15" s="30"/>
      <c r="K15" s="26" t="str">
        <f>"270,0"</f>
        <v>270,0</v>
      </c>
      <c r="L15" s="26" t="str">
        <f>"163,4850"</f>
        <v>163,4850</v>
      </c>
      <c r="M15" s="24" t="s">
        <v>215</v>
      </c>
    </row>
    <row r="16" spans="1:13">
      <c r="A16" s="33" t="s">
        <v>36</v>
      </c>
      <c r="B16" s="27" t="s">
        <v>221</v>
      </c>
      <c r="C16" s="27" t="s">
        <v>332</v>
      </c>
      <c r="D16" s="27" t="s">
        <v>216</v>
      </c>
      <c r="E16" s="28" t="s">
        <v>353</v>
      </c>
      <c r="F16" s="27" t="s">
        <v>207</v>
      </c>
      <c r="G16" s="34" t="s">
        <v>20</v>
      </c>
      <c r="H16" s="34" t="s">
        <v>21</v>
      </c>
      <c r="I16" s="35" t="s">
        <v>59</v>
      </c>
      <c r="J16" s="33"/>
      <c r="K16" s="29" t="str">
        <f>"180,0"</f>
        <v>180,0</v>
      </c>
      <c r="L16" s="29" t="str">
        <f>"108,7028"</f>
        <v>108,7028</v>
      </c>
      <c r="M16" s="27" t="s">
        <v>208</v>
      </c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 ht="16">
      <c r="F21" s="8"/>
      <c r="G21" s="5"/>
      <c r="K21" s="10"/>
      <c r="M21" s="7"/>
    </row>
    <row r="22" spans="3:13" ht="16">
      <c r="F22" s="8"/>
      <c r="G22" s="5"/>
      <c r="K22" s="10"/>
      <c r="M22" s="7"/>
    </row>
    <row r="23" spans="3:13" ht="16">
      <c r="F23" s="8"/>
      <c r="G23" s="5"/>
      <c r="K23" s="10"/>
      <c r="M23" s="7"/>
    </row>
    <row r="24" spans="3:13" ht="16">
      <c r="F24" s="8"/>
      <c r="G24" s="5"/>
      <c r="K24" s="10"/>
      <c r="M24" s="7"/>
    </row>
    <row r="25" spans="3:13">
      <c r="G25" s="5"/>
      <c r="K25" s="10"/>
      <c r="M25" s="7"/>
    </row>
    <row r="26" spans="3:13" ht="18">
      <c r="C26" s="9"/>
      <c r="D26" s="9"/>
      <c r="E26" s="5"/>
      <c r="F26" s="6"/>
      <c r="G26" s="5"/>
      <c r="K26" s="10"/>
      <c r="M26" s="7"/>
    </row>
    <row r="27" spans="3:13" ht="16">
      <c r="C27" s="42"/>
      <c r="D27" s="42"/>
      <c r="E27" s="5"/>
      <c r="F27" s="6"/>
      <c r="G27" s="5"/>
      <c r="K27" s="10"/>
      <c r="M27" s="7"/>
    </row>
    <row r="28" spans="3:13" ht="14">
      <c r="C28" s="15"/>
      <c r="D28" s="16"/>
      <c r="E28" s="5"/>
      <c r="F28" s="6"/>
      <c r="G28" s="5"/>
      <c r="K28" s="10"/>
      <c r="M28" s="7"/>
    </row>
    <row r="29" spans="3:13" ht="14">
      <c r="C29" s="1"/>
      <c r="D29" s="1"/>
      <c r="E29" s="1"/>
      <c r="F29" s="44"/>
      <c r="G29" s="1"/>
      <c r="K29" s="10"/>
      <c r="M29" s="7"/>
    </row>
    <row r="30" spans="3:13">
      <c r="E30" s="10"/>
      <c r="F30" s="20"/>
      <c r="G30" s="19"/>
      <c r="K30" s="10"/>
      <c r="M30" s="7"/>
    </row>
    <row r="31" spans="3:13">
      <c r="E31" s="10"/>
      <c r="F31" s="20"/>
      <c r="G31" s="19"/>
      <c r="K31" s="10"/>
      <c r="M31" s="7"/>
    </row>
    <row r="32" spans="3:13">
      <c r="E32" s="10"/>
      <c r="F32" s="20"/>
      <c r="G32" s="19"/>
      <c r="K32" s="10"/>
      <c r="M32" s="7"/>
    </row>
    <row r="33" spans="3:13">
      <c r="E33" s="5"/>
      <c r="F33" s="6"/>
      <c r="G33" s="5"/>
      <c r="K33" s="10"/>
      <c r="M33" s="7"/>
    </row>
    <row r="34" spans="3:13" ht="14">
      <c r="C34" s="15"/>
      <c r="D34" s="16"/>
      <c r="E34" s="5"/>
      <c r="F34" s="6"/>
      <c r="G34" s="5"/>
      <c r="K34" s="10"/>
      <c r="M34" s="7"/>
    </row>
    <row r="35" spans="3:13" ht="14">
      <c r="C35" s="1"/>
      <c r="D35" s="1"/>
      <c r="E35" s="1"/>
      <c r="F35" s="44"/>
      <c r="G35" s="1"/>
      <c r="K35" s="10"/>
      <c r="M35" s="7"/>
    </row>
    <row r="36" spans="3:13">
      <c r="E36" s="10"/>
      <c r="F36" s="20"/>
      <c r="G36" s="19"/>
      <c r="K36" s="10"/>
      <c r="M36" s="7"/>
    </row>
    <row r="37" spans="3:13">
      <c r="E37" s="10"/>
      <c r="F37" s="20"/>
      <c r="G37" s="19"/>
      <c r="K37" s="10"/>
      <c r="M37" s="7"/>
    </row>
    <row r="38" spans="3:13">
      <c r="E38" s="5"/>
      <c r="F38" s="6"/>
      <c r="G38" s="5"/>
      <c r="K38" s="10"/>
      <c r="M38" s="7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2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6640625" style="7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58" t="s">
        <v>306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341</v>
      </c>
      <c r="B3" s="50" t="s">
        <v>0</v>
      </c>
      <c r="C3" s="68" t="s">
        <v>344</v>
      </c>
      <c r="D3" s="68" t="s">
        <v>6</v>
      </c>
      <c r="E3" s="52" t="s">
        <v>345</v>
      </c>
      <c r="F3" s="70" t="s">
        <v>5</v>
      </c>
      <c r="G3" s="70" t="s">
        <v>9</v>
      </c>
      <c r="H3" s="70"/>
      <c r="I3" s="70"/>
      <c r="J3" s="70"/>
      <c r="K3" s="52" t="s">
        <v>128</v>
      </c>
      <c r="L3" s="52" t="s">
        <v>3</v>
      </c>
      <c r="M3" s="54" t="s">
        <v>2</v>
      </c>
    </row>
    <row r="4" spans="1:13" s="1" customFormat="1" ht="21" customHeight="1" thickBot="1">
      <c r="A4" s="67"/>
      <c r="B4" s="51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71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2" t="s">
        <v>36</v>
      </c>
      <c r="B6" s="11" t="s">
        <v>259</v>
      </c>
      <c r="C6" s="11" t="s">
        <v>257</v>
      </c>
      <c r="D6" s="11" t="s">
        <v>185</v>
      </c>
      <c r="E6" s="12" t="s">
        <v>346</v>
      </c>
      <c r="F6" s="11" t="s">
        <v>319</v>
      </c>
      <c r="G6" s="21" t="s">
        <v>228</v>
      </c>
      <c r="H6" s="22"/>
      <c r="I6" s="22"/>
      <c r="J6" s="22"/>
      <c r="K6" s="13" t="str">
        <f>"275,0"</f>
        <v>275,0</v>
      </c>
      <c r="L6" s="13" t="str">
        <f>"160,5450"</f>
        <v>160,5450</v>
      </c>
      <c r="M6" s="45" t="s">
        <v>296</v>
      </c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42"/>
      <c r="D17" s="42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4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IPL ПЛ без экипировки ДК</vt:lpstr>
      <vt:lpstr>IPL ПЛ без экипировки</vt:lpstr>
      <vt:lpstr>IPL ПЛ в бинтах</vt:lpstr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IPL Жим однослой</vt:lpstr>
      <vt:lpstr>СПР Жим софт однопетельная</vt:lpstr>
      <vt:lpstr>IPL Тяга без экипировки ДК</vt:lpstr>
      <vt:lpstr>IPL Тяга без экипировки</vt:lpstr>
      <vt:lpstr>СПР Пауэрспорт ДК</vt:lpstr>
      <vt:lpstr>СПР Пауэрспорт</vt:lpstr>
      <vt:lpstr>СПР Подъем на бицепс ДК</vt:lpstr>
      <vt:lpstr>СПР Подъем на бицепс</vt:lpstr>
      <vt:lpstr>WRPF Подъем на бицепс ДК</vt:lpstr>
      <vt:lpstr>WRPF Подъем на бицепс</vt:lpstr>
      <vt:lpstr>ФЖД Любители жим максимум 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2023-03-01T18:05:53Z</dcterms:modified>
</cp:coreProperties>
</file>