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3FA20413-03DB-FD4A-99EC-1B0DB30DD375}" xr6:coauthVersionLast="45" xr6:coauthVersionMax="45" xr10:uidLastSave="{00000000-0000-0000-0000-000000000000}"/>
  <bookViews>
    <workbookView xWindow="900" yWindow="460" windowWidth="28800" windowHeight="16260" tabRatio="702" activeTab="2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</sheets>
  <definedNames>
    <definedName name="_FilterDatabase" localSheetId="0" hidden="1">'WRPF ПЛ без экипировки'!$B$1:$S$3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7" l="1"/>
  <c r="K22" i="7"/>
  <c r="L19" i="7"/>
  <c r="K19" i="7"/>
  <c r="L16" i="7"/>
  <c r="K16" i="7"/>
  <c r="L15" i="7"/>
  <c r="K15" i="7"/>
  <c r="L12" i="7"/>
  <c r="K12" i="7"/>
  <c r="L9" i="7"/>
  <c r="K9" i="7"/>
  <c r="L6" i="7"/>
  <c r="K6" i="7"/>
  <c r="L30" i="6"/>
  <c r="K30" i="6"/>
  <c r="L29" i="6"/>
  <c r="K29" i="6"/>
  <c r="L26" i="6"/>
  <c r="K26" i="6"/>
  <c r="L23" i="6"/>
  <c r="K23" i="6"/>
  <c r="L22" i="6"/>
  <c r="K22" i="6"/>
  <c r="L21" i="6"/>
  <c r="K21" i="6"/>
  <c r="L18" i="6"/>
  <c r="K18" i="6"/>
  <c r="L15" i="6"/>
  <c r="K15" i="6"/>
  <c r="L14" i="6"/>
  <c r="K14" i="6"/>
  <c r="L13" i="6"/>
  <c r="K13" i="6"/>
  <c r="L12" i="6"/>
  <c r="K12" i="6"/>
  <c r="L9" i="6"/>
  <c r="K9" i="6"/>
  <c r="L6" i="6"/>
  <c r="K6" i="6"/>
  <c r="T36" i="5"/>
  <c r="S36" i="5"/>
  <c r="T33" i="5"/>
  <c r="S33" i="5"/>
  <c r="T30" i="5"/>
  <c r="S30" i="5"/>
  <c r="T27" i="5"/>
  <c r="S27" i="5"/>
  <c r="T26" i="5"/>
  <c r="S26" i="5"/>
  <c r="T23" i="5"/>
  <c r="S23" i="5"/>
  <c r="T20" i="5"/>
  <c r="S20" i="5"/>
  <c r="T19" i="5"/>
  <c r="S19" i="5"/>
  <c r="T16" i="5"/>
  <c r="S16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<sst xmlns="http://schemas.openxmlformats.org/spreadsheetml/2006/main" count="521" uniqueCount="240">
  <si>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</si>
  <si>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</si>
  <si>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</si>
  <si>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</si>
  <si>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</si>
  <si>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</si>
  <si>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</si>
  <si>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</si>
  <si>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</si>
  <si>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</si>
  <si>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</si>
  <si>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Шуляк Ирина</t>
  </si>
  <si>
    <t>Открытая (24.03.1988)/32</t>
  </si>
  <si>
    <t>43,70</t>
  </si>
  <si>
    <t xml:space="preserve">Партизанск/Приморский край </t>
  </si>
  <si>
    <t>80,0</t>
  </si>
  <si>
    <t>82,5</t>
  </si>
  <si>
    <t>85,0</t>
  </si>
  <si>
    <t>47,5</t>
  </si>
  <si>
    <t>52,5</t>
  </si>
  <si>
    <t>55,0</t>
  </si>
  <si>
    <t>90,0</t>
  </si>
  <si>
    <t>92,5</t>
  </si>
  <si>
    <t>ВЕСОВАЯ КАТЕГОРИЯ   48</t>
  </si>
  <si>
    <t>Войтенко Анна</t>
  </si>
  <si>
    <t>Открытая (20.10.1994)/25</t>
  </si>
  <si>
    <t>46,60</t>
  </si>
  <si>
    <t xml:space="preserve">Владивосток/Приморский край </t>
  </si>
  <si>
    <t>95,0</t>
  </si>
  <si>
    <t>107,5</t>
  </si>
  <si>
    <t>50,0</t>
  </si>
  <si>
    <t>57,5</t>
  </si>
  <si>
    <t>100,0</t>
  </si>
  <si>
    <t>105,0</t>
  </si>
  <si>
    <t>ВЕСОВАЯ КАТЕГОРИЯ   56</t>
  </si>
  <si>
    <t>Открытая (20.11.1992)/27</t>
  </si>
  <si>
    <t>55,20</t>
  </si>
  <si>
    <t xml:space="preserve">Уссурийск/Приморский край </t>
  </si>
  <si>
    <t>45,0</t>
  </si>
  <si>
    <t>110,0</t>
  </si>
  <si>
    <t>115,0</t>
  </si>
  <si>
    <t>120,0</t>
  </si>
  <si>
    <t>ВЕСОВАЯ КАТЕГОРИЯ   60</t>
  </si>
  <si>
    <t>Щербакова Елена</t>
  </si>
  <si>
    <t>Девушки 17-19 (10.04.2001)/19</t>
  </si>
  <si>
    <t>59,70</t>
  </si>
  <si>
    <t>60,0</t>
  </si>
  <si>
    <t>27,5</t>
  </si>
  <si>
    <t>30,0</t>
  </si>
  <si>
    <t>65,0</t>
  </si>
  <si>
    <t>Нам Мария</t>
  </si>
  <si>
    <t>Открытая (20.03.1994)/26</t>
  </si>
  <si>
    <t>59,50</t>
  </si>
  <si>
    <t>102,5</t>
  </si>
  <si>
    <t>62,5</t>
  </si>
  <si>
    <t>ВЕСОВАЯ КАТЕГОРИЯ   67.5</t>
  </si>
  <si>
    <t>Открытая (30.11.1988)/31</t>
  </si>
  <si>
    <t>67,50</t>
  </si>
  <si>
    <t>112,5</t>
  </si>
  <si>
    <t>140,0</t>
  </si>
  <si>
    <t>150,0</t>
  </si>
  <si>
    <t>Открытая (01.02.1985)/35</t>
  </si>
  <si>
    <t>63,90</t>
  </si>
  <si>
    <t xml:space="preserve">Арсеньев/Приморский край </t>
  </si>
  <si>
    <t>ВЕСОВАЯ КАТЕГОРИЯ   75</t>
  </si>
  <si>
    <t>Открытая (17.07.1982)/38</t>
  </si>
  <si>
    <t>72,80</t>
  </si>
  <si>
    <t>57,0</t>
  </si>
  <si>
    <t>125,0</t>
  </si>
  <si>
    <t>130,0</t>
  </si>
  <si>
    <t>Юноши 17-19 (21.06.2001)/19</t>
  </si>
  <si>
    <t>71,50</t>
  </si>
  <si>
    <t>160,0</t>
  </si>
  <si>
    <t>170,0</t>
  </si>
  <si>
    <t>185,0</t>
  </si>
  <si>
    <t>192,5</t>
  </si>
  <si>
    <t>210,0</t>
  </si>
  <si>
    <t>Открытая (23.07.1992)/28</t>
  </si>
  <si>
    <t>73,60</t>
  </si>
  <si>
    <t>155,0</t>
  </si>
  <si>
    <t>180,0</t>
  </si>
  <si>
    <t>190,0</t>
  </si>
  <si>
    <t>200,0</t>
  </si>
  <si>
    <t>ВЕСОВАЯ КАТЕГОРИЯ   82.5</t>
  </si>
  <si>
    <t>Юниоры (03.05.1999)/21</t>
  </si>
  <si>
    <t>80,80</t>
  </si>
  <si>
    <t>175,0</t>
  </si>
  <si>
    <t>182,5</t>
  </si>
  <si>
    <t>117,5</t>
  </si>
  <si>
    <t>212,5</t>
  </si>
  <si>
    <t>220,0</t>
  </si>
  <si>
    <t>ВЕСОВАЯ КАТЕГОРИЯ   90</t>
  </si>
  <si>
    <t>Мастера 50-59 (26.03.1963)/57</t>
  </si>
  <si>
    <t>86,00</t>
  </si>
  <si>
    <t>ВЕСОВАЯ КАТЕГОРИЯ   140</t>
  </si>
  <si>
    <t>Мастера 40-49 (31.10.1975)/44</t>
  </si>
  <si>
    <t>139,50</t>
  </si>
  <si>
    <t>295,0</t>
  </si>
  <si>
    <t>310,0</t>
  </si>
  <si>
    <t>315,0</t>
  </si>
  <si>
    <t>205,0</t>
  </si>
  <si>
    <t>290,0</t>
  </si>
  <si>
    <t>305,0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</si>
  <si>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</si>
  <si>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</si>
  <si>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</si>
  <si>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</si>
  <si>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</si>
  <si>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</si>
  <si>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>60</t>
  </si>
  <si>
    <t xml:space="preserve">Открытая </t>
  </si>
  <si>
    <t>48</t>
  </si>
  <si>
    <t>257,5</t>
  </si>
  <si>
    <t>44</t>
  </si>
  <si>
    <t>227,5</t>
  </si>
  <si>
    <t>285,0</t>
  </si>
  <si>
    <t>75</t>
  </si>
  <si>
    <t xml:space="preserve">Мужчины </t>
  </si>
  <si>
    <t>82.5</t>
  </si>
  <si>
    <t>90</t>
  </si>
  <si>
    <t>Юноши 17-19 (24.07.2002)/18</t>
  </si>
  <si>
    <t>55,90</t>
  </si>
  <si>
    <t>Бездетко Артем</t>
  </si>
  <si>
    <t>Юноши 14-16 (16.12.2005)/14</t>
  </si>
  <si>
    <t>66,20</t>
  </si>
  <si>
    <t>42,5</t>
  </si>
  <si>
    <t>Юниоры (09.07.1998)/22</t>
  </si>
  <si>
    <t>68,70</t>
  </si>
  <si>
    <t>122,0</t>
  </si>
  <si>
    <t>127,5</t>
  </si>
  <si>
    <t>Юниоры (07.07.1999)/21</t>
  </si>
  <si>
    <t>72,90</t>
  </si>
  <si>
    <t>Тяжлов Владислав</t>
  </si>
  <si>
    <t>Открытая (10.09.1989)/31</t>
  </si>
  <si>
    <t>74,20</t>
  </si>
  <si>
    <t>135,0</t>
  </si>
  <si>
    <t>Мастера 70-79 (19.06.1941)/79</t>
  </si>
  <si>
    <t>71,00</t>
  </si>
  <si>
    <t>Мастера 50-59 (08.05.1964)/56</t>
  </si>
  <si>
    <t>82,30</t>
  </si>
  <si>
    <t>Юноши 17-19 (24.06.2002)/18</t>
  </si>
  <si>
    <t>87,20</t>
  </si>
  <si>
    <t>Юниоры (23.02.2000)/20</t>
  </si>
  <si>
    <t>85,20</t>
  </si>
  <si>
    <t>Лопарев Денис</t>
  </si>
  <si>
    <t>Открытая (24.07.1986)/34</t>
  </si>
  <si>
    <t>89,10</t>
  </si>
  <si>
    <t>162,5</t>
  </si>
  <si>
    <t>ВЕСОВАЯ КАТЕГОРИЯ   100</t>
  </si>
  <si>
    <t>Лалетин Артём</t>
  </si>
  <si>
    <t>Открытая (20.05.1989)/31</t>
  </si>
  <si>
    <t>99,30</t>
  </si>
  <si>
    <t>195,0</t>
  </si>
  <si>
    <t>ВЕСОВАЯ КАТЕГОРИЯ   125</t>
  </si>
  <si>
    <t>Бареев Константин</t>
  </si>
  <si>
    <t>Открытая (21.06.1969)/51</t>
  </si>
  <si>
    <t>124,80</t>
  </si>
  <si>
    <t>Мастера 50-59 (21.06.1969)/51</t>
  </si>
  <si>
    <t xml:space="preserve">Результат </t>
  </si>
  <si>
    <t>125</t>
  </si>
  <si>
    <t>100</t>
  </si>
  <si>
    <t>Результат</t>
  </si>
  <si>
    <t>Девушки 14-16 (27.10.2007)/12</t>
  </si>
  <si>
    <t>43,80</t>
  </si>
  <si>
    <t>87,5</t>
  </si>
  <si>
    <t>ВЕСОВАЯ КАТЕГОРИЯ   52</t>
  </si>
  <si>
    <t>Юноши 14-16 (07.06.2007)/13</t>
  </si>
  <si>
    <t>48,50</t>
  </si>
  <si>
    <t>70,0</t>
  </si>
  <si>
    <t>75,0</t>
  </si>
  <si>
    <t>Юноши 14-16 (20.01.2006)/14</t>
  </si>
  <si>
    <t>64,00</t>
  </si>
  <si>
    <t>Колтаков Артем</t>
  </si>
  <si>
    <t>Юноши 14-16 (08.07.2007)/13</t>
  </si>
  <si>
    <t>70,00</t>
  </si>
  <si>
    <t>Котов Алексей</t>
  </si>
  <si>
    <t>Открытая (19.09.1987)/33</t>
  </si>
  <si>
    <t>74,90</t>
  </si>
  <si>
    <t>Штанченко Сергей</t>
  </si>
  <si>
    <t>Открытая (10.05.1986)/34</t>
  </si>
  <si>
    <t>81,90</t>
  </si>
  <si>
    <t>Руденко Иван</t>
  </si>
  <si>
    <t>Открытая (17.01.1995)/25</t>
  </si>
  <si>
    <t>118,20</t>
  </si>
  <si>
    <t>1</t>
  </si>
  <si>
    <t xml:space="preserve"> Микиянский Игнат</t>
  </si>
  <si>
    <t xml:space="preserve"> Торговский Михаил</t>
  </si>
  <si>
    <t>Мухранов А.О.</t>
  </si>
  <si>
    <t>2</t>
  </si>
  <si>
    <t xml:space="preserve"> Фаизов Наиль</t>
  </si>
  <si>
    <t xml:space="preserve"> Торговская Диана </t>
  </si>
  <si>
    <t xml:space="preserve"> Котов Алексей </t>
  </si>
  <si>
    <t xml:space="preserve">Штанченко Сергей </t>
  </si>
  <si>
    <t xml:space="preserve"> Руденко Иван </t>
  </si>
  <si>
    <t xml:space="preserve"> Мухранов Сергей </t>
  </si>
  <si>
    <t xml:space="preserve"> Баканов Илья </t>
  </si>
  <si>
    <t xml:space="preserve">Ким Артур </t>
  </si>
  <si>
    <t xml:space="preserve">Тяжлов Владислав </t>
  </si>
  <si>
    <t xml:space="preserve"> Титаренко Леонид </t>
  </si>
  <si>
    <t xml:space="preserve"> Черепков Иван </t>
  </si>
  <si>
    <t xml:space="preserve">Виткалов Илья </t>
  </si>
  <si>
    <t xml:space="preserve">Лопарев Денис </t>
  </si>
  <si>
    <t xml:space="preserve">Лалетин Артём </t>
  </si>
  <si>
    <t xml:space="preserve">Бареев Константин </t>
  </si>
  <si>
    <t xml:space="preserve"> Шуляк Ирина </t>
  </si>
  <si>
    <t xml:space="preserve">Войтенко Анна </t>
  </si>
  <si>
    <t xml:space="preserve">Щербинина Наталья </t>
  </si>
  <si>
    <t xml:space="preserve"> Нам Мария </t>
  </si>
  <si>
    <t xml:space="preserve">Суворова Виктория </t>
  </si>
  <si>
    <t xml:space="preserve"> Ерофеева Жанна </t>
  </si>
  <si>
    <t xml:space="preserve">Попова Надежда </t>
  </si>
  <si>
    <t xml:space="preserve">Маслов Денис </t>
  </si>
  <si>
    <t xml:space="preserve"> Мазей Владимир </t>
  </si>
  <si>
    <t xml:space="preserve">Крохмалёв Леонид </t>
  </si>
  <si>
    <t xml:space="preserve"> Дейников Андрей </t>
  </si>
  <si>
    <t xml:space="preserve"> Барашев Олег </t>
  </si>
  <si>
    <t>Открытый Кубок Приморского края
WRPF любители Пауэрлифтинг без экипировки
Арсеньев/Приморский край, 16 - 18 октября 2020 года</t>
  </si>
  <si>
    <t>Открытый Кубок Приморского края
WRPF любители Жим лежа без экипировки
Арсеньев/Приморский край, 16 - 18 октября 2020 года</t>
  </si>
  <si>
    <t>Открытый Кубок Приморского края
WRPF любители Становая тяга без экипировки
Арсеньев/Приморский край, 16 - 18 октября 2020 года</t>
  </si>
  <si>
    <t>Шуляк И.</t>
  </si>
  <si>
    <t xml:space="preserve">Мазей В. </t>
  </si>
  <si>
    <t xml:space="preserve">Турпак А. </t>
  </si>
  <si>
    <t xml:space="preserve">Литвинов И. </t>
  </si>
  <si>
    <t xml:space="preserve">Хакимов Б. </t>
  </si>
  <si>
    <t xml:space="preserve">Андреев Т. </t>
  </si>
  <si>
    <t xml:space="preserve">Мухранов А. </t>
  </si>
  <si>
    <t xml:space="preserve">Лаптенок А. </t>
  </si>
  <si>
    <t>Весовая категория</t>
  </si>
  <si>
    <t>№</t>
  </si>
  <si>
    <t xml:space="preserve"> </t>
  </si>
  <si>
    <t xml:space="preserve">  </t>
  </si>
  <si>
    <t xml:space="preserve">
Дата рождения/Возраст</t>
  </si>
  <si>
    <t>Возрастная группа</t>
  </si>
  <si>
    <t>O</t>
  </si>
  <si>
    <t>T2</t>
  </si>
  <si>
    <t>J</t>
  </si>
  <si>
    <t>M2</t>
  </si>
  <si>
    <t>M1</t>
  </si>
  <si>
    <t>T1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</si>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</sst>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9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pageSetUpPr fitToPage="1"/>
  </sheetPr>
  <dimension ref="A1:U68"/>
  <sheetViews>
    <sheetView topLeftCell="A2" zoomScaleNormal="100" workbookViewId="0">
      <selection sqref="A1:U2"/>
    </sheetView>
  </sheetViews>
  <sheetFormatPr baseColWidth="10" defaultColWidth="9.1640625" defaultRowHeight="13"/>
  <cols>
    <col min="1" max="1" width="9.1640625" style="3"/>
    <col min="2" max="2" width="23.33203125" style="4" customWidth="1"/>
    <col min="3" max="3" width="27.83203125" style="4" customWidth="1"/>
    <col min="4" max="4" width="16.5" style="4" customWidth="1"/>
    <col min="5" max="5" width="8.5" style="4" bestFit="1" customWidth="1"/>
    <col min="6" max="6" width="28.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2" bestFit="1" customWidth="1"/>
    <col min="20" max="20" width="8.5" style="2" bestFit="1" customWidth="1"/>
    <col min="21" max="21" width="16.83203125" style="4" customWidth="1"/>
    <col min="22" max="16384" width="9.1640625" style="3"/>
  </cols>
  <sheetData>
    <row r="1" spans="1:21" s="2" customFormat="1" ht="29" customHeight="1">
      <c r="A1" s="46" t="s">
        <v>216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7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4" t="s">
        <v>228</v>
      </c>
      <c r="B3" s="56" t="s">
        <v>0</v>
      </c>
      <c r="C3" s="58" t="s">
        <v>231</v>
      </c>
      <c r="D3" s="58" t="s">
        <v>6</v>
      </c>
      <c r="E3" s="56" t="s">
        <v>232</v>
      </c>
      <c r="F3" s="56" t="s">
        <v>5</v>
      </c>
      <c r="G3" s="56" t="s">
        <v>7</v>
      </c>
      <c r="H3" s="56"/>
      <c r="I3" s="56"/>
      <c r="J3" s="56"/>
      <c r="K3" s="56" t="s">
        <v>8</v>
      </c>
      <c r="L3" s="56"/>
      <c r="M3" s="56"/>
      <c r="N3" s="56"/>
      <c r="O3" s="56" t="s">
        <v>9</v>
      </c>
      <c r="P3" s="56"/>
      <c r="Q3" s="56"/>
      <c r="R3" s="56"/>
      <c r="S3" s="56" t="s">
        <v>1</v>
      </c>
      <c r="T3" s="56" t="s">
        <v>3</v>
      </c>
      <c r="U3" s="59" t="s">
        <v>2</v>
      </c>
    </row>
    <row r="4" spans="1:21" s="1" customFormat="1" ht="21" customHeight="1" thickBot="1">
      <c r="A4" s="55"/>
      <c r="B4" s="57"/>
      <c r="C4" s="57"/>
      <c r="D4" s="57"/>
      <c r="E4" s="57"/>
      <c r="F4" s="57"/>
      <c r="G4" s="33">
        <v>1</v>
      </c>
      <c r="H4" s="33">
        <v>2</v>
      </c>
      <c r="I4" s="33">
        <v>3</v>
      </c>
      <c r="J4" s="33" t="s">
        <v>4</v>
      </c>
      <c r="K4" s="33">
        <v>1</v>
      </c>
      <c r="L4" s="33">
        <v>2</v>
      </c>
      <c r="M4" s="33">
        <v>3</v>
      </c>
      <c r="N4" s="33" t="s">
        <v>4</v>
      </c>
      <c r="O4" s="33">
        <v>1</v>
      </c>
      <c r="P4" s="33">
        <v>2</v>
      </c>
      <c r="Q4" s="33">
        <v>3</v>
      </c>
      <c r="R4" s="33" t="s">
        <v>4</v>
      </c>
      <c r="S4" s="57"/>
      <c r="T4" s="57"/>
      <c r="U4" s="60"/>
    </row>
    <row r="5" spans="1:21" ht="16">
      <c r="B5" s="52" t="s">
        <v>10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2"/>
      <c r="U5" s="3"/>
    </row>
    <row r="6" spans="1:21">
      <c r="A6" s="13" t="s">
        <v>184</v>
      </c>
      <c r="B6" s="21" t="s">
        <v>204</v>
      </c>
      <c r="C6" s="5" t="s">
        <v>12</v>
      </c>
      <c r="D6" s="5" t="s">
        <v>13</v>
      </c>
      <c r="E6" s="5" t="s">
        <v>233</v>
      </c>
      <c r="F6" s="5" t="s">
        <v>14</v>
      </c>
      <c r="G6" s="38" t="s">
        <v>15</v>
      </c>
      <c r="H6" s="38" t="s">
        <v>16</v>
      </c>
      <c r="I6" s="38" t="s">
        <v>17</v>
      </c>
      <c r="J6" s="27"/>
      <c r="K6" s="38" t="s">
        <v>18</v>
      </c>
      <c r="L6" s="38" t="s">
        <v>19</v>
      </c>
      <c r="M6" s="42" t="s">
        <v>20</v>
      </c>
      <c r="N6" s="27"/>
      <c r="O6" s="38" t="s">
        <v>17</v>
      </c>
      <c r="P6" s="38" t="s">
        <v>21</v>
      </c>
      <c r="Q6" s="42" t="s">
        <v>22</v>
      </c>
      <c r="R6" s="27"/>
      <c r="S6" s="13" t="str">
        <f>"227,5"</f>
        <v>227,5</v>
      </c>
      <c r="T6" s="13" t="str">
        <f>"321,7987"</f>
        <v>321,7987</v>
      </c>
      <c r="U6" s="5" t="s">
        <v>219</v>
      </c>
    </row>
    <row r="7" spans="1:21">
      <c r="A7" s="2"/>
      <c r="B7" s="3"/>
      <c r="C7" s="3"/>
      <c r="D7" s="3"/>
      <c r="E7" s="3"/>
      <c r="F7" s="3"/>
      <c r="S7" s="2"/>
      <c r="U7" s="3"/>
    </row>
    <row r="8" spans="1:21" ht="16">
      <c r="A8" s="2"/>
      <c r="B8" s="52" t="s">
        <v>23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2"/>
      <c r="U8" s="3"/>
    </row>
    <row r="9" spans="1:21">
      <c r="A9" s="13" t="s">
        <v>184</v>
      </c>
      <c r="B9" s="21" t="s">
        <v>205</v>
      </c>
      <c r="C9" s="5" t="s">
        <v>25</v>
      </c>
      <c r="D9" s="5" t="s">
        <v>26</v>
      </c>
      <c r="E9" s="5" t="s">
        <v>233</v>
      </c>
      <c r="F9" s="5" t="s">
        <v>27</v>
      </c>
      <c r="G9" s="38" t="s">
        <v>21</v>
      </c>
      <c r="H9" s="38" t="s">
        <v>28</v>
      </c>
      <c r="I9" s="42" t="s">
        <v>29</v>
      </c>
      <c r="J9" s="27"/>
      <c r="K9" s="38" t="s">
        <v>30</v>
      </c>
      <c r="L9" s="38" t="s">
        <v>20</v>
      </c>
      <c r="M9" s="38" t="s">
        <v>31</v>
      </c>
      <c r="N9" s="27"/>
      <c r="O9" s="38" t="s">
        <v>28</v>
      </c>
      <c r="P9" s="38" t="s">
        <v>32</v>
      </c>
      <c r="Q9" s="38" t="s">
        <v>33</v>
      </c>
      <c r="R9" s="6"/>
      <c r="S9" s="13" t="str">
        <f>"257,5"</f>
        <v>257,5</v>
      </c>
      <c r="T9" s="13" t="str">
        <f>"348,4490"</f>
        <v>348,4490</v>
      </c>
      <c r="U9" s="21"/>
    </row>
    <row r="10" spans="1:21">
      <c r="A10" s="2"/>
      <c r="B10" s="3"/>
      <c r="C10" s="3"/>
      <c r="D10" s="3"/>
      <c r="E10" s="3"/>
      <c r="F10" s="3"/>
      <c r="S10" s="2"/>
      <c r="U10" s="3"/>
    </row>
    <row r="11" spans="1:21" ht="16">
      <c r="A11" s="2"/>
      <c r="B11" s="52" t="s">
        <v>34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2"/>
      <c r="U11" s="3"/>
    </row>
    <row r="12" spans="1:21">
      <c r="A12" s="13" t="s">
        <v>184</v>
      </c>
      <c r="B12" s="21" t="s">
        <v>206</v>
      </c>
      <c r="C12" s="5" t="s">
        <v>35</v>
      </c>
      <c r="D12" s="5" t="s">
        <v>36</v>
      </c>
      <c r="E12" s="5" t="s">
        <v>233</v>
      </c>
      <c r="F12" s="5" t="s">
        <v>37</v>
      </c>
      <c r="G12" s="42" t="s">
        <v>21</v>
      </c>
      <c r="H12" s="38" t="s">
        <v>21</v>
      </c>
      <c r="I12" s="42" t="s">
        <v>22</v>
      </c>
      <c r="J12" s="27"/>
      <c r="K12" s="38" t="s">
        <v>38</v>
      </c>
      <c r="L12" s="42" t="s">
        <v>30</v>
      </c>
      <c r="M12" s="38" t="s">
        <v>30</v>
      </c>
      <c r="N12" s="27"/>
      <c r="O12" s="38" t="s">
        <v>39</v>
      </c>
      <c r="P12" s="38" t="s">
        <v>40</v>
      </c>
      <c r="Q12" s="42" t="s">
        <v>41</v>
      </c>
      <c r="R12" s="6"/>
      <c r="S12" s="13" t="str">
        <f>"255,0"</f>
        <v>255,0</v>
      </c>
      <c r="T12" s="13" t="str">
        <f>"303,4500"</f>
        <v>303,4500</v>
      </c>
      <c r="U12" s="21" t="s">
        <v>220</v>
      </c>
    </row>
    <row r="13" spans="1:21">
      <c r="A13" s="2"/>
      <c r="B13" s="3"/>
      <c r="C13" s="3"/>
      <c r="D13" s="3"/>
      <c r="E13" s="3"/>
      <c r="F13" s="3"/>
      <c r="S13" s="2"/>
      <c r="U13" s="3"/>
    </row>
    <row r="14" spans="1:21" ht="16">
      <c r="A14" s="2"/>
      <c r="B14" s="52" t="s">
        <v>42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2"/>
      <c r="U14" s="3"/>
    </row>
    <row r="15" spans="1:21">
      <c r="A15" s="14" t="s">
        <v>184</v>
      </c>
      <c r="B15" s="22" t="s">
        <v>43</v>
      </c>
      <c r="C15" s="8" t="s">
        <v>44</v>
      </c>
      <c r="D15" s="8" t="s">
        <v>45</v>
      </c>
      <c r="E15" s="8" t="s">
        <v>234</v>
      </c>
      <c r="F15" s="8" t="s">
        <v>37</v>
      </c>
      <c r="G15" s="39" t="s">
        <v>20</v>
      </c>
      <c r="H15" s="39" t="s">
        <v>31</v>
      </c>
      <c r="I15" s="39" t="s">
        <v>46</v>
      </c>
      <c r="J15" s="28"/>
      <c r="K15" s="39" t="s">
        <v>47</v>
      </c>
      <c r="L15" s="39" t="s">
        <v>48</v>
      </c>
      <c r="M15" s="28"/>
      <c r="N15" s="28"/>
      <c r="O15" s="39" t="s">
        <v>20</v>
      </c>
      <c r="P15" s="39" t="s">
        <v>46</v>
      </c>
      <c r="Q15" s="39" t="s">
        <v>49</v>
      </c>
      <c r="R15" s="9"/>
      <c r="S15" s="14" t="str">
        <f>"155,0"</f>
        <v>155,0</v>
      </c>
      <c r="T15" s="14" t="str">
        <f>"173,4760"</f>
        <v>173,4760</v>
      </c>
      <c r="U15" s="22" t="s">
        <v>220</v>
      </c>
    </row>
    <row r="16" spans="1:21">
      <c r="A16" s="15" t="s">
        <v>184</v>
      </c>
      <c r="B16" s="23" t="s">
        <v>207</v>
      </c>
      <c r="C16" s="10" t="s">
        <v>51</v>
      </c>
      <c r="D16" s="10" t="s">
        <v>52</v>
      </c>
      <c r="E16" s="10" t="s">
        <v>233</v>
      </c>
      <c r="F16" s="10" t="s">
        <v>37</v>
      </c>
      <c r="G16" s="40" t="s">
        <v>21</v>
      </c>
      <c r="H16" s="40" t="s">
        <v>32</v>
      </c>
      <c r="I16" s="43" t="s">
        <v>53</v>
      </c>
      <c r="J16" s="29"/>
      <c r="K16" s="40" t="s">
        <v>46</v>
      </c>
      <c r="L16" s="40" t="s">
        <v>54</v>
      </c>
      <c r="M16" s="40" t="s">
        <v>49</v>
      </c>
      <c r="N16" s="29"/>
      <c r="O16" s="40" t="s">
        <v>39</v>
      </c>
      <c r="P16" s="43" t="s">
        <v>40</v>
      </c>
      <c r="Q16" s="40" t="s">
        <v>41</v>
      </c>
      <c r="R16" s="11"/>
      <c r="S16" s="15" t="str">
        <f>"285,0"</f>
        <v>285,0</v>
      </c>
      <c r="T16" s="15" t="str">
        <f>"319,7985"</f>
        <v>319,7985</v>
      </c>
      <c r="U16" s="23" t="s">
        <v>220</v>
      </c>
    </row>
    <row r="17" spans="1:21">
      <c r="A17" s="2"/>
      <c r="B17" s="3"/>
      <c r="C17" s="3"/>
      <c r="D17" s="3"/>
      <c r="E17" s="3"/>
      <c r="F17" s="3"/>
      <c r="S17" s="2"/>
      <c r="U17" s="3"/>
    </row>
    <row r="18" spans="1:21" ht="16">
      <c r="A18" s="2"/>
      <c r="B18" s="52" t="s">
        <v>55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2"/>
      <c r="U18" s="3"/>
    </row>
    <row r="19" spans="1:21">
      <c r="A19" s="14" t="s">
        <v>184</v>
      </c>
      <c r="B19" s="22" t="s">
        <v>208</v>
      </c>
      <c r="C19" s="8" t="s">
        <v>56</v>
      </c>
      <c r="D19" s="8" t="s">
        <v>57</v>
      </c>
      <c r="E19" s="8" t="s">
        <v>233</v>
      </c>
      <c r="F19" s="8" t="s">
        <v>37</v>
      </c>
      <c r="G19" s="39" t="s">
        <v>32</v>
      </c>
      <c r="H19" s="39" t="s">
        <v>33</v>
      </c>
      <c r="I19" s="39" t="s">
        <v>58</v>
      </c>
      <c r="J19" s="28"/>
      <c r="K19" s="39" t="s">
        <v>30</v>
      </c>
      <c r="L19" s="39" t="s">
        <v>20</v>
      </c>
      <c r="M19" s="44" t="s">
        <v>46</v>
      </c>
      <c r="N19" s="28"/>
      <c r="O19" s="39" t="s">
        <v>41</v>
      </c>
      <c r="P19" s="39" t="s">
        <v>59</v>
      </c>
      <c r="Q19" s="44" t="s">
        <v>60</v>
      </c>
      <c r="R19" s="9"/>
      <c r="S19" s="14" t="str">
        <f>"307,5"</f>
        <v>307,5</v>
      </c>
      <c r="T19" s="14" t="str">
        <f>"313,8345"</f>
        <v>313,8345</v>
      </c>
      <c r="U19" s="22" t="s">
        <v>220</v>
      </c>
    </row>
    <row r="20" spans="1:21">
      <c r="A20" s="15" t="s">
        <v>188</v>
      </c>
      <c r="B20" s="23" t="s">
        <v>209</v>
      </c>
      <c r="C20" s="10" t="s">
        <v>61</v>
      </c>
      <c r="D20" s="10" t="s">
        <v>62</v>
      </c>
      <c r="E20" s="10" t="s">
        <v>233</v>
      </c>
      <c r="F20" s="10" t="s">
        <v>63</v>
      </c>
      <c r="G20" s="43" t="s">
        <v>28</v>
      </c>
      <c r="H20" s="40" t="s">
        <v>32</v>
      </c>
      <c r="I20" s="40" t="s">
        <v>33</v>
      </c>
      <c r="J20" s="29"/>
      <c r="K20" s="40" t="s">
        <v>20</v>
      </c>
      <c r="L20" s="40" t="s">
        <v>46</v>
      </c>
      <c r="M20" s="43" t="s">
        <v>49</v>
      </c>
      <c r="N20" s="29"/>
      <c r="O20" s="40" t="s">
        <v>33</v>
      </c>
      <c r="P20" s="40" t="s">
        <v>39</v>
      </c>
      <c r="Q20" s="40" t="s">
        <v>40</v>
      </c>
      <c r="R20" s="11"/>
      <c r="S20" s="15" t="str">
        <f>"280,0"</f>
        <v>280,0</v>
      </c>
      <c r="T20" s="15" t="str">
        <f>"297,5000"</f>
        <v>297,5000</v>
      </c>
      <c r="U20" s="10" t="s">
        <v>221</v>
      </c>
    </row>
    <row r="21" spans="1:21">
      <c r="A21" s="2"/>
      <c r="B21" s="3"/>
      <c r="C21" s="3"/>
      <c r="D21" s="3"/>
      <c r="E21" s="3"/>
      <c r="F21" s="3"/>
      <c r="S21" s="2"/>
      <c r="U21" s="3"/>
    </row>
    <row r="22" spans="1:21" ht="16">
      <c r="A22" s="2"/>
      <c r="B22" s="52" t="s">
        <v>64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2"/>
      <c r="U22" s="3"/>
    </row>
    <row r="23" spans="1:21">
      <c r="A23" s="13" t="s">
        <v>184</v>
      </c>
      <c r="B23" s="21" t="s">
        <v>210</v>
      </c>
      <c r="C23" s="5" t="s">
        <v>65</v>
      </c>
      <c r="D23" s="5" t="s">
        <v>66</v>
      </c>
      <c r="E23" s="5" t="s">
        <v>233</v>
      </c>
      <c r="F23" s="5" t="s">
        <v>37</v>
      </c>
      <c r="G23" s="38" t="s">
        <v>39</v>
      </c>
      <c r="H23" s="38" t="s">
        <v>40</v>
      </c>
      <c r="I23" s="38" t="s">
        <v>41</v>
      </c>
      <c r="J23" s="27"/>
      <c r="K23" s="38" t="s">
        <v>67</v>
      </c>
      <c r="L23" s="42" t="s">
        <v>46</v>
      </c>
      <c r="M23" s="38" t="s">
        <v>46</v>
      </c>
      <c r="N23" s="27"/>
      <c r="O23" s="38" t="s">
        <v>41</v>
      </c>
      <c r="P23" s="38" t="s">
        <v>68</v>
      </c>
      <c r="Q23" s="42" t="s">
        <v>69</v>
      </c>
      <c r="R23" s="6"/>
      <c r="S23" s="13" t="str">
        <f>"305,0"</f>
        <v>305,0</v>
      </c>
      <c r="T23" s="13" t="str">
        <f>"295,5145"</f>
        <v>295,5145</v>
      </c>
      <c r="U23" s="21" t="s">
        <v>220</v>
      </c>
    </row>
    <row r="24" spans="1:21">
      <c r="A24" s="2"/>
      <c r="B24" s="3"/>
      <c r="C24" s="3"/>
      <c r="D24" s="3"/>
      <c r="E24" s="3"/>
      <c r="F24" s="3"/>
      <c r="S24" s="2"/>
      <c r="U24" s="3"/>
    </row>
    <row r="25" spans="1:21" ht="16">
      <c r="A25" s="2"/>
      <c r="B25" s="52" t="s">
        <v>64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2"/>
      <c r="U25" s="3"/>
    </row>
    <row r="26" spans="1:21">
      <c r="A26" s="14" t="s">
        <v>184</v>
      </c>
      <c r="B26" s="22" t="s">
        <v>211</v>
      </c>
      <c r="C26" s="8" t="s">
        <v>70</v>
      </c>
      <c r="D26" s="8" t="s">
        <v>71</v>
      </c>
      <c r="E26" s="8" t="s">
        <v>234</v>
      </c>
      <c r="F26" s="8" t="s">
        <v>37</v>
      </c>
      <c r="G26" s="44" t="s">
        <v>72</v>
      </c>
      <c r="H26" s="39" t="s">
        <v>72</v>
      </c>
      <c r="I26" s="39" t="s">
        <v>73</v>
      </c>
      <c r="J26" s="28"/>
      <c r="K26" s="39" t="s">
        <v>29</v>
      </c>
      <c r="L26" s="39" t="s">
        <v>39</v>
      </c>
      <c r="M26" s="44" t="s">
        <v>58</v>
      </c>
      <c r="N26" s="28"/>
      <c r="O26" s="39" t="s">
        <v>74</v>
      </c>
      <c r="P26" s="39" t="s">
        <v>75</v>
      </c>
      <c r="Q26" s="39" t="s">
        <v>76</v>
      </c>
      <c r="R26" s="9"/>
      <c r="S26" s="14" t="str">
        <f>"490,0"</f>
        <v>490,0</v>
      </c>
      <c r="T26" s="14" t="str">
        <f>"361,3750"</f>
        <v>361,3750</v>
      </c>
      <c r="U26" s="8" t="s">
        <v>222</v>
      </c>
    </row>
    <row r="27" spans="1:21">
      <c r="A27" s="15" t="s">
        <v>184</v>
      </c>
      <c r="B27" s="23" t="s">
        <v>212</v>
      </c>
      <c r="C27" s="10" t="s">
        <v>77</v>
      </c>
      <c r="D27" s="10" t="s">
        <v>78</v>
      </c>
      <c r="E27" s="10" t="s">
        <v>233</v>
      </c>
      <c r="F27" s="10" t="s">
        <v>37</v>
      </c>
      <c r="G27" s="40" t="s">
        <v>60</v>
      </c>
      <c r="H27" s="40" t="s">
        <v>79</v>
      </c>
      <c r="I27" s="40" t="s">
        <v>72</v>
      </c>
      <c r="J27" s="29"/>
      <c r="K27" s="40" t="s">
        <v>41</v>
      </c>
      <c r="L27" s="40" t="s">
        <v>68</v>
      </c>
      <c r="M27" s="43" t="s">
        <v>69</v>
      </c>
      <c r="N27" s="29"/>
      <c r="O27" s="40" t="s">
        <v>80</v>
      </c>
      <c r="P27" s="43" t="s">
        <v>81</v>
      </c>
      <c r="Q27" s="40" t="s">
        <v>82</v>
      </c>
      <c r="R27" s="11"/>
      <c r="S27" s="15" t="str">
        <f>"485,0"</f>
        <v>485,0</v>
      </c>
      <c r="T27" s="15" t="str">
        <f>"350,2185"</f>
        <v>350,2185</v>
      </c>
      <c r="U27" s="23" t="s">
        <v>229</v>
      </c>
    </row>
    <row r="28" spans="1:21">
      <c r="A28" s="2"/>
      <c r="B28" s="3"/>
      <c r="C28" s="3"/>
      <c r="D28" s="3"/>
      <c r="E28" s="3"/>
      <c r="F28" s="3"/>
      <c r="S28" s="2"/>
      <c r="U28" s="3"/>
    </row>
    <row r="29" spans="1:21" ht="16">
      <c r="A29" s="2"/>
      <c r="B29" s="52" t="s">
        <v>83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2"/>
      <c r="U29" s="3"/>
    </row>
    <row r="30" spans="1:21">
      <c r="A30" s="13" t="s">
        <v>184</v>
      </c>
      <c r="B30" s="21" t="s">
        <v>213</v>
      </c>
      <c r="C30" s="5" t="s">
        <v>84</v>
      </c>
      <c r="D30" s="5" t="s">
        <v>85</v>
      </c>
      <c r="E30" s="5" t="s">
        <v>235</v>
      </c>
      <c r="F30" s="5" t="s">
        <v>37</v>
      </c>
      <c r="G30" s="38" t="s">
        <v>86</v>
      </c>
      <c r="H30" s="38" t="s">
        <v>87</v>
      </c>
      <c r="I30" s="38" t="s">
        <v>81</v>
      </c>
      <c r="J30" s="27"/>
      <c r="K30" s="38" t="s">
        <v>40</v>
      </c>
      <c r="L30" s="42" t="s">
        <v>88</v>
      </c>
      <c r="M30" s="27"/>
      <c r="N30" s="27"/>
      <c r="O30" s="38" t="s">
        <v>89</v>
      </c>
      <c r="P30" s="42" t="s">
        <v>90</v>
      </c>
      <c r="Q30" s="6"/>
      <c r="R30" s="6"/>
      <c r="S30" s="13" t="str">
        <f>"517,5"</f>
        <v>517,5</v>
      </c>
      <c r="T30" s="13" t="str">
        <f>"351,1237"</f>
        <v>351,1237</v>
      </c>
      <c r="U30" s="5" t="s">
        <v>223</v>
      </c>
    </row>
    <row r="31" spans="1:21">
      <c r="A31" s="2"/>
      <c r="B31" s="3"/>
      <c r="C31" s="3"/>
      <c r="D31" s="3"/>
      <c r="E31" s="3"/>
      <c r="F31" s="3"/>
      <c r="S31" s="2"/>
      <c r="U31" s="3"/>
    </row>
    <row r="32" spans="1:21" ht="16">
      <c r="A32" s="2"/>
      <c r="B32" s="52" t="s">
        <v>91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2"/>
      <c r="U32" s="3"/>
    </row>
    <row r="33" spans="1:21">
      <c r="A33" s="13" t="s">
        <v>184</v>
      </c>
      <c r="B33" s="21" t="s">
        <v>214</v>
      </c>
      <c r="C33" s="5" t="s">
        <v>92</v>
      </c>
      <c r="D33" s="5" t="s">
        <v>93</v>
      </c>
      <c r="E33" s="5" t="s">
        <v>236</v>
      </c>
      <c r="F33" s="5" t="s">
        <v>37</v>
      </c>
      <c r="G33" s="42" t="s">
        <v>60</v>
      </c>
      <c r="H33" s="42" t="s">
        <v>60</v>
      </c>
      <c r="I33" s="38" t="s">
        <v>60</v>
      </c>
      <c r="J33" s="27"/>
      <c r="K33" s="38" t="s">
        <v>21</v>
      </c>
      <c r="L33" s="38" t="s">
        <v>28</v>
      </c>
      <c r="M33" s="27"/>
      <c r="N33" s="27"/>
      <c r="O33" s="38" t="s">
        <v>73</v>
      </c>
      <c r="P33" s="38" t="s">
        <v>80</v>
      </c>
      <c r="Q33" s="42" t="s">
        <v>81</v>
      </c>
      <c r="R33" s="6"/>
      <c r="S33" s="13" t="str">
        <f>"425,0"</f>
        <v>425,0</v>
      </c>
      <c r="T33" s="13" t="str">
        <f>"360,5011"</f>
        <v>360,5011</v>
      </c>
      <c r="U33" s="21" t="s">
        <v>220</v>
      </c>
    </row>
    <row r="34" spans="1:21">
      <c r="A34" s="2"/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S34" s="2"/>
      <c r="U34" s="3"/>
    </row>
    <row r="35" spans="1:21" ht="16">
      <c r="A35" s="2"/>
      <c r="B35" s="52" t="s">
        <v>94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2"/>
      <c r="U35" s="3"/>
    </row>
    <row r="36" spans="1:21">
      <c r="A36" s="13" t="s">
        <v>184</v>
      </c>
      <c r="B36" s="21" t="s">
        <v>215</v>
      </c>
      <c r="C36" s="5" t="s">
        <v>95</v>
      </c>
      <c r="D36" s="5" t="s">
        <v>96</v>
      </c>
      <c r="E36" s="5" t="s">
        <v>237</v>
      </c>
      <c r="F36" s="5" t="s">
        <v>27</v>
      </c>
      <c r="G36" s="38" t="s">
        <v>97</v>
      </c>
      <c r="H36" s="38" t="s">
        <v>98</v>
      </c>
      <c r="I36" s="38" t="s">
        <v>99</v>
      </c>
      <c r="J36" s="27"/>
      <c r="K36" s="38" t="s">
        <v>81</v>
      </c>
      <c r="L36" s="38" t="s">
        <v>82</v>
      </c>
      <c r="M36" s="38" t="s">
        <v>100</v>
      </c>
      <c r="N36" s="27"/>
      <c r="O36" s="38" t="s">
        <v>101</v>
      </c>
      <c r="P36" s="38" t="s">
        <v>102</v>
      </c>
      <c r="Q36" s="38" t="s">
        <v>99</v>
      </c>
      <c r="R36" s="6"/>
      <c r="S36" s="13" t="str">
        <f>"835,0"</f>
        <v>835,0</v>
      </c>
      <c r="T36" s="13" t="str">
        <f>"487,3898"</f>
        <v>487,3898</v>
      </c>
      <c r="U36" s="5" t="s">
        <v>224</v>
      </c>
    </row>
    <row r="37" spans="1:21">
      <c r="B37" s="3"/>
      <c r="C37" s="3"/>
      <c r="D37" s="3"/>
      <c r="E37" s="3"/>
      <c r="F37" s="3"/>
      <c r="S37" s="2"/>
      <c r="U37" s="3"/>
    </row>
    <row r="38" spans="1:21">
      <c r="B38" s="3"/>
      <c r="C38" s="3"/>
      <c r="D38" s="3"/>
      <c r="E38" s="3"/>
      <c r="F38" s="3"/>
      <c r="S38" s="2"/>
      <c r="U38" s="3"/>
    </row>
    <row r="39" spans="1:21">
      <c r="B39" s="3"/>
      <c r="C39" s="3"/>
      <c r="D39" s="3"/>
      <c r="E39" s="3"/>
      <c r="F39" s="3"/>
      <c r="S39" s="2"/>
      <c r="U39" s="3"/>
    </row>
    <row r="40" spans="1:21" ht="18">
      <c r="B40" s="24" t="s">
        <v>103</v>
      </c>
      <c r="C40" s="24"/>
      <c r="D40" s="3"/>
      <c r="E40" s="3"/>
      <c r="F40" s="3"/>
      <c r="S40" s="2"/>
      <c r="U40" s="3"/>
    </row>
    <row r="41" spans="1:21" ht="16">
      <c r="B41" s="7" t="s">
        <v>104</v>
      </c>
      <c r="C41" s="7"/>
      <c r="D41" s="3"/>
      <c r="E41" s="3"/>
      <c r="F41" s="3"/>
      <c r="S41" s="2"/>
      <c r="U41" s="3"/>
    </row>
    <row r="42" spans="1:21" ht="14">
      <c r="B42" s="25"/>
      <c r="C42" s="25" t="s">
        <v>110</v>
      </c>
      <c r="D42" s="3"/>
      <c r="E42" s="3"/>
      <c r="F42" s="3"/>
      <c r="S42" s="2"/>
      <c r="U42" s="3"/>
    </row>
    <row r="43" spans="1:21" ht="14">
      <c r="B43" s="17" t="s">
        <v>105</v>
      </c>
      <c r="C43" s="17" t="s">
        <v>106</v>
      </c>
      <c r="D43" s="17" t="s">
        <v>227</v>
      </c>
      <c r="E43" s="17" t="s">
        <v>108</v>
      </c>
      <c r="F43" s="3"/>
      <c r="S43" s="2"/>
      <c r="U43" s="3"/>
    </row>
    <row r="44" spans="1:21">
      <c r="B44" s="3" t="s">
        <v>24</v>
      </c>
      <c r="C44" s="3" t="s">
        <v>110</v>
      </c>
      <c r="D44" s="2" t="s">
        <v>111</v>
      </c>
      <c r="E44" s="2" t="s">
        <v>112</v>
      </c>
      <c r="F44" s="3"/>
      <c r="S44" s="2"/>
      <c r="U44" s="3"/>
    </row>
    <row r="45" spans="1:21">
      <c r="B45" s="3" t="s">
        <v>11</v>
      </c>
      <c r="C45" s="3" t="s">
        <v>110</v>
      </c>
      <c r="D45" s="2" t="s">
        <v>113</v>
      </c>
      <c r="E45" s="2" t="s">
        <v>114</v>
      </c>
      <c r="F45" s="3"/>
      <c r="S45" s="2"/>
      <c r="U45" s="3"/>
    </row>
    <row r="46" spans="1:21">
      <c r="B46" s="3" t="s">
        <v>50</v>
      </c>
      <c r="C46" s="3" t="s">
        <v>110</v>
      </c>
      <c r="D46" s="2" t="s">
        <v>109</v>
      </c>
      <c r="E46" s="2" t="s">
        <v>115</v>
      </c>
      <c r="F46" s="3"/>
      <c r="S46" s="2"/>
      <c r="U46" s="3"/>
    </row>
    <row r="47" spans="1:21">
      <c r="B47" s="3"/>
      <c r="C47" s="3"/>
      <c r="D47" s="3"/>
      <c r="E47" s="3"/>
      <c r="F47" s="3"/>
      <c r="S47" s="2"/>
      <c r="U47" s="3"/>
    </row>
    <row r="48" spans="1:21">
      <c r="B48" s="3"/>
      <c r="C48" s="3"/>
      <c r="D48" s="3"/>
      <c r="E48" s="3"/>
      <c r="F48" s="3"/>
      <c r="M48" s="2"/>
      <c r="N48" s="2"/>
      <c r="S48" s="3"/>
      <c r="T48" s="3"/>
      <c r="U48" s="3"/>
    </row>
    <row r="49" spans="2:21">
      <c r="B49" s="3"/>
      <c r="C49" s="3"/>
      <c r="D49" s="3"/>
      <c r="E49" s="3"/>
      <c r="F49" s="3"/>
      <c r="M49" s="2"/>
      <c r="N49" s="2"/>
      <c r="S49" s="3"/>
      <c r="T49" s="3"/>
      <c r="U49" s="3"/>
    </row>
    <row r="50" spans="2:21">
      <c r="B50" s="3"/>
      <c r="C50" s="3"/>
      <c r="D50" s="3"/>
      <c r="E50" s="3"/>
      <c r="F50" s="3"/>
      <c r="M50" s="2"/>
      <c r="N50" s="2"/>
      <c r="S50" s="3"/>
      <c r="T50" s="3"/>
      <c r="U50" s="3"/>
    </row>
    <row r="51" spans="2:21">
      <c r="B51" s="3"/>
      <c r="C51" s="3"/>
      <c r="D51" s="3"/>
      <c r="E51" s="3"/>
      <c r="F51" s="3"/>
      <c r="M51" s="2"/>
      <c r="N51" s="2"/>
      <c r="S51" s="3"/>
      <c r="T51" s="3"/>
      <c r="U51" s="3"/>
    </row>
    <row r="52" spans="2:21">
      <c r="B52" s="3"/>
      <c r="C52" s="3"/>
      <c r="D52" s="3"/>
      <c r="E52" s="3"/>
      <c r="F52" s="3"/>
      <c r="M52" s="2"/>
      <c r="N52" s="2"/>
      <c r="S52" s="3"/>
      <c r="T52" s="3"/>
      <c r="U52" s="3"/>
    </row>
    <row r="53" spans="2:21">
      <c r="B53" s="3"/>
      <c r="C53" s="3"/>
      <c r="D53" s="3"/>
      <c r="E53" s="3"/>
      <c r="F53" s="3"/>
      <c r="M53" s="2"/>
      <c r="N53" s="2"/>
      <c r="S53" s="3"/>
      <c r="T53" s="3"/>
      <c r="U53" s="3"/>
    </row>
    <row r="54" spans="2:21">
      <c r="B54" s="3"/>
      <c r="C54" s="3"/>
      <c r="D54" s="3"/>
      <c r="E54" s="3"/>
      <c r="F54" s="3"/>
      <c r="M54" s="2"/>
      <c r="N54" s="2"/>
      <c r="S54" s="3"/>
      <c r="T54" s="3"/>
      <c r="U54" s="3"/>
    </row>
    <row r="55" spans="2:21">
      <c r="B55" s="3"/>
      <c r="C55" s="3"/>
      <c r="D55" s="3"/>
      <c r="E55" s="3"/>
      <c r="F55" s="3"/>
      <c r="M55" s="2"/>
      <c r="N55" s="2"/>
      <c r="S55" s="3"/>
      <c r="T55" s="3"/>
      <c r="U55" s="3"/>
    </row>
    <row r="56" spans="2:21">
      <c r="B56" s="3"/>
      <c r="C56" s="3"/>
      <c r="D56" s="3"/>
      <c r="E56" s="3"/>
      <c r="F56" s="3"/>
      <c r="M56" s="2"/>
      <c r="N56" s="2"/>
      <c r="S56" s="3"/>
      <c r="T56" s="3"/>
      <c r="U56" s="3"/>
    </row>
    <row r="57" spans="2:21">
      <c r="B57" s="3"/>
      <c r="C57" s="3"/>
      <c r="D57" s="3"/>
      <c r="E57" s="3"/>
      <c r="F57" s="3"/>
      <c r="M57" s="2"/>
      <c r="N57" s="2"/>
      <c r="S57" s="3"/>
      <c r="T57" s="3"/>
      <c r="U57" s="3"/>
    </row>
    <row r="58" spans="2:21">
      <c r="B58" s="3"/>
      <c r="C58" s="3"/>
      <c r="D58" s="3"/>
      <c r="E58" s="3"/>
      <c r="F58" s="3"/>
      <c r="M58" s="2"/>
      <c r="N58" s="2"/>
      <c r="S58" s="3"/>
      <c r="T58" s="3"/>
      <c r="U58" s="3"/>
    </row>
    <row r="59" spans="2:21">
      <c r="B59" s="3"/>
      <c r="C59" s="3"/>
      <c r="D59" s="3"/>
      <c r="E59" s="3"/>
      <c r="F59" s="3"/>
      <c r="S59" s="2"/>
      <c r="U59" s="3"/>
    </row>
    <row r="60" spans="2:21">
      <c r="B60" s="3"/>
      <c r="C60" s="3"/>
      <c r="D60" s="3"/>
      <c r="E60" s="3"/>
      <c r="F60" s="3"/>
      <c r="S60" s="2"/>
      <c r="U60" s="3"/>
    </row>
    <row r="61" spans="2:21">
      <c r="B61" s="3"/>
      <c r="C61" s="3"/>
      <c r="D61" s="3"/>
      <c r="E61" s="3"/>
      <c r="F61" s="3"/>
      <c r="S61" s="2"/>
      <c r="U61" s="3"/>
    </row>
    <row r="62" spans="2:21">
      <c r="B62" s="3"/>
      <c r="C62" s="3"/>
      <c r="D62" s="3"/>
      <c r="E62" s="3"/>
      <c r="F62" s="3"/>
      <c r="S62" s="2"/>
      <c r="U62" s="3"/>
    </row>
    <row r="63" spans="2:21">
      <c r="B63" s="3"/>
      <c r="C63" s="3"/>
      <c r="D63" s="3"/>
      <c r="E63" s="3"/>
      <c r="F63" s="3"/>
      <c r="S63" s="2"/>
      <c r="U63" s="3"/>
    </row>
    <row r="64" spans="2:21">
      <c r="B64" s="3"/>
      <c r="C64" s="3"/>
      <c r="D64" s="3"/>
      <c r="E64" s="3"/>
      <c r="F64" s="3"/>
      <c r="S64" s="2"/>
      <c r="U64" s="3"/>
    </row>
    <row r="65" spans="2:21">
      <c r="B65" s="3"/>
      <c r="C65" s="3"/>
      <c r="D65" s="3"/>
      <c r="E65" s="3"/>
      <c r="F65" s="3"/>
      <c r="S65" s="2"/>
      <c r="U65" s="3"/>
    </row>
    <row r="66" spans="2:21">
      <c r="B66" s="3"/>
      <c r="C66" s="3"/>
      <c r="D66" s="3"/>
      <c r="E66" s="3"/>
      <c r="F66" s="3"/>
      <c r="S66" s="2"/>
      <c r="U66" s="3"/>
    </row>
    <row r="67" spans="2:21">
      <c r="B67" s="3"/>
      <c r="C67" s="3"/>
      <c r="D67" s="3"/>
      <c r="E67" s="3"/>
      <c r="F67" s="3"/>
      <c r="S67" s="2"/>
      <c r="U67" s="3"/>
    </row>
    <row r="68" spans="2:21">
      <c r="B68" s="3"/>
      <c r="C68" s="3"/>
      <c r="D68" s="3"/>
      <c r="E68" s="3"/>
      <c r="F68" s="3"/>
      <c r="S68" s="2"/>
      <c r="U68" s="3"/>
    </row>
  </sheetData>
  <mergeCells count="23">
    <mergeCell ref="F3:F4"/>
    <mergeCell ref="B35:R35"/>
    <mergeCell ref="B5:R5"/>
    <mergeCell ref="B8:R8"/>
    <mergeCell ref="B11:R11"/>
    <mergeCell ref="B14:R14"/>
    <mergeCell ref="B18:R18"/>
    <mergeCell ref="A1:U2"/>
    <mergeCell ref="B22:R22"/>
    <mergeCell ref="B25:R25"/>
    <mergeCell ref="B29:R29"/>
    <mergeCell ref="B32:R32"/>
    <mergeCell ref="A3:A4"/>
    <mergeCell ref="E3:E4"/>
    <mergeCell ref="S3:S4"/>
    <mergeCell ref="T3:T4"/>
    <mergeCell ref="G3:J3"/>
    <mergeCell ref="K3:N3"/>
    <mergeCell ref="O3:R3"/>
    <mergeCell ref="B3:B4"/>
    <mergeCell ref="C3:C4"/>
    <mergeCell ref="D3:D4"/>
    <mergeCell ref="U3:U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zoomScaleNormal="100" workbookViewId="0">
      <selection sqref="A1:M2"/>
    </sheetView>
  </sheetViews>
  <sheetFormatPr baseColWidth="10" defaultColWidth="9.1640625" defaultRowHeight="13"/>
  <cols>
    <col min="1" max="1" width="9.1640625" style="3"/>
    <col min="2" max="2" width="24.1640625" style="4" customWidth="1"/>
    <col min="3" max="3" width="27.5" style="4" bestFit="1" customWidth="1"/>
    <col min="4" max="4" width="16.83203125" style="4" customWidth="1"/>
    <col min="5" max="5" width="11.83203125" style="4" bestFit="1" customWidth="1"/>
    <col min="6" max="6" width="28.5" style="4" bestFit="1" customWidth="1"/>
    <col min="7" max="9" width="5.5" style="3" customWidth="1"/>
    <col min="10" max="10" width="4.83203125" style="3" customWidth="1"/>
    <col min="11" max="11" width="10.5" style="12" bestFit="1" customWidth="1"/>
    <col min="12" max="12" width="8.5" style="2" bestFit="1" customWidth="1"/>
    <col min="13" max="13" width="22" style="4" customWidth="1"/>
    <col min="14" max="16384" width="9.1640625" style="3"/>
  </cols>
  <sheetData>
    <row r="1" spans="1:13" s="2" customFormat="1" ht="29" customHeight="1">
      <c r="A1" s="46" t="s">
        <v>217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73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4" t="s">
        <v>228</v>
      </c>
      <c r="B3" s="56" t="s">
        <v>0</v>
      </c>
      <c r="C3" s="58" t="s">
        <v>231</v>
      </c>
      <c r="D3" s="58" t="s">
        <v>6</v>
      </c>
      <c r="E3" s="56" t="s">
        <v>232</v>
      </c>
      <c r="F3" s="56" t="s">
        <v>5</v>
      </c>
      <c r="G3" s="56" t="s">
        <v>8</v>
      </c>
      <c r="H3" s="56"/>
      <c r="I3" s="56"/>
      <c r="J3" s="56"/>
      <c r="K3" s="56" t="s">
        <v>161</v>
      </c>
      <c r="L3" s="56" t="s">
        <v>3</v>
      </c>
      <c r="M3" s="59" t="s">
        <v>2</v>
      </c>
    </row>
    <row r="4" spans="1:13" s="1" customFormat="1" ht="21" customHeight="1" thickBot="1">
      <c r="A4" s="55"/>
      <c r="B4" s="57"/>
      <c r="C4" s="57"/>
      <c r="D4" s="57"/>
      <c r="E4" s="57"/>
      <c r="F4" s="57"/>
      <c r="G4" s="33">
        <v>1</v>
      </c>
      <c r="H4" s="33">
        <v>2</v>
      </c>
      <c r="I4" s="33">
        <v>3</v>
      </c>
      <c r="J4" s="33" t="s">
        <v>4</v>
      </c>
      <c r="K4" s="57"/>
      <c r="L4" s="57"/>
      <c r="M4" s="60"/>
    </row>
    <row r="5" spans="1:13" ht="16">
      <c r="B5" s="52" t="s">
        <v>34</v>
      </c>
      <c r="C5" s="53"/>
      <c r="D5" s="53"/>
      <c r="E5" s="53"/>
      <c r="F5" s="53"/>
      <c r="G5" s="53"/>
      <c r="H5" s="53"/>
      <c r="I5" s="53"/>
      <c r="J5" s="53"/>
      <c r="K5" s="2"/>
      <c r="M5" s="3"/>
    </row>
    <row r="6" spans="1:13">
      <c r="A6" s="13" t="s">
        <v>184</v>
      </c>
      <c r="B6" s="21" t="s">
        <v>194</v>
      </c>
      <c r="C6" s="5" t="s">
        <v>120</v>
      </c>
      <c r="D6" s="5" t="s">
        <v>121</v>
      </c>
      <c r="E6" s="5" t="s">
        <v>234</v>
      </c>
      <c r="F6" s="5" t="s">
        <v>63</v>
      </c>
      <c r="G6" s="42" t="s">
        <v>21</v>
      </c>
      <c r="H6" s="38" t="s">
        <v>21</v>
      </c>
      <c r="I6" s="42" t="s">
        <v>28</v>
      </c>
      <c r="J6" s="6"/>
      <c r="K6" s="13" t="str">
        <f>"90,0"</f>
        <v>90,0</v>
      </c>
      <c r="L6" s="13" t="str">
        <f>"82,0710"</f>
        <v>82,0710</v>
      </c>
      <c r="M6" s="5" t="s">
        <v>225</v>
      </c>
    </row>
    <row r="7" spans="1:13">
      <c r="A7" s="2"/>
      <c r="B7" s="3"/>
      <c r="C7" s="3"/>
      <c r="D7" s="3"/>
      <c r="E7" s="3"/>
      <c r="F7" s="3"/>
      <c r="K7" s="2"/>
      <c r="M7" s="3"/>
    </row>
    <row r="8" spans="1:13" ht="16">
      <c r="A8" s="2"/>
      <c r="B8" s="52" t="s">
        <v>55</v>
      </c>
      <c r="C8" s="52"/>
      <c r="D8" s="52"/>
      <c r="E8" s="52"/>
      <c r="F8" s="52"/>
      <c r="G8" s="52"/>
      <c r="H8" s="52"/>
      <c r="I8" s="52"/>
      <c r="J8" s="52"/>
      <c r="K8" s="2"/>
      <c r="M8" s="3"/>
    </row>
    <row r="9" spans="1:13">
      <c r="A9" s="13" t="s">
        <v>184</v>
      </c>
      <c r="B9" s="21" t="s">
        <v>122</v>
      </c>
      <c r="C9" s="5" t="s">
        <v>123</v>
      </c>
      <c r="D9" s="5" t="s">
        <v>124</v>
      </c>
      <c r="E9" s="5" t="s">
        <v>238</v>
      </c>
      <c r="F9" s="5" t="s">
        <v>63</v>
      </c>
      <c r="G9" s="38" t="s">
        <v>125</v>
      </c>
      <c r="H9" s="42" t="s">
        <v>18</v>
      </c>
      <c r="I9" s="42" t="s">
        <v>18</v>
      </c>
      <c r="J9" s="6"/>
      <c r="K9" s="13" t="str">
        <f>"42,5"</f>
        <v>42,5</v>
      </c>
      <c r="L9" s="13" t="str">
        <f>"33,2860"</f>
        <v>33,2860</v>
      </c>
      <c r="M9" s="5"/>
    </row>
    <row r="10" spans="1:13">
      <c r="A10" s="2"/>
      <c r="B10" s="3"/>
      <c r="C10" s="3"/>
      <c r="D10" s="3"/>
      <c r="E10" s="3"/>
      <c r="F10" s="3"/>
      <c r="K10" s="2"/>
      <c r="M10" s="3"/>
    </row>
    <row r="11" spans="1:13" ht="16">
      <c r="A11" s="2"/>
      <c r="B11" s="52" t="s">
        <v>64</v>
      </c>
      <c r="C11" s="52"/>
      <c r="D11" s="52"/>
      <c r="E11" s="52"/>
      <c r="F11" s="52"/>
      <c r="G11" s="52"/>
      <c r="H11" s="52"/>
      <c r="I11" s="52"/>
      <c r="J11" s="52"/>
      <c r="K11" s="2"/>
      <c r="M11" s="3"/>
    </row>
    <row r="12" spans="1:13">
      <c r="A12" s="14" t="s">
        <v>184</v>
      </c>
      <c r="B12" s="22" t="s">
        <v>195</v>
      </c>
      <c r="C12" s="8" t="s">
        <v>126</v>
      </c>
      <c r="D12" s="8" t="s">
        <v>127</v>
      </c>
      <c r="E12" s="8" t="s">
        <v>235</v>
      </c>
      <c r="F12" s="8" t="s">
        <v>37</v>
      </c>
      <c r="G12" s="44" t="s">
        <v>41</v>
      </c>
      <c r="H12" s="39" t="s">
        <v>128</v>
      </c>
      <c r="I12" s="39" t="s">
        <v>129</v>
      </c>
      <c r="J12" s="9"/>
      <c r="K12" s="14" t="str">
        <f>"127,5"</f>
        <v>127,5</v>
      </c>
      <c r="L12" s="14" t="str">
        <f>"96,9382"</f>
        <v>96,9382</v>
      </c>
      <c r="M12" s="8" t="s">
        <v>223</v>
      </c>
    </row>
    <row r="13" spans="1:13">
      <c r="A13" s="20" t="s">
        <v>188</v>
      </c>
      <c r="B13" s="26" t="s">
        <v>196</v>
      </c>
      <c r="C13" s="19" t="s">
        <v>130</v>
      </c>
      <c r="D13" s="19" t="s">
        <v>131</v>
      </c>
      <c r="E13" s="19" t="s">
        <v>235</v>
      </c>
      <c r="F13" s="19" t="s">
        <v>37</v>
      </c>
      <c r="G13" s="41" t="s">
        <v>41</v>
      </c>
      <c r="H13" s="41" t="s">
        <v>68</v>
      </c>
      <c r="I13" s="45" t="s">
        <v>69</v>
      </c>
      <c r="J13" s="18"/>
      <c r="K13" s="20" t="str">
        <f>"125,0"</f>
        <v>125,0</v>
      </c>
      <c r="L13" s="20" t="str">
        <f>"90,8875"</f>
        <v>90,8875</v>
      </c>
      <c r="M13" s="26" t="s">
        <v>222</v>
      </c>
    </row>
    <row r="14" spans="1:13">
      <c r="A14" s="20" t="s">
        <v>184</v>
      </c>
      <c r="B14" s="26" t="s">
        <v>197</v>
      </c>
      <c r="C14" s="19" t="s">
        <v>133</v>
      </c>
      <c r="D14" s="19" t="s">
        <v>134</v>
      </c>
      <c r="E14" s="19" t="s">
        <v>233</v>
      </c>
      <c r="F14" s="19" t="s">
        <v>27</v>
      </c>
      <c r="G14" s="41" t="s">
        <v>69</v>
      </c>
      <c r="H14" s="41" t="s">
        <v>135</v>
      </c>
      <c r="I14" s="45" t="s">
        <v>59</v>
      </c>
      <c r="J14" s="18"/>
      <c r="K14" s="20" t="str">
        <f>"135,0"</f>
        <v>135,0</v>
      </c>
      <c r="L14" s="20" t="str">
        <f>"96,9165"</f>
        <v>96,9165</v>
      </c>
      <c r="M14" s="19" t="s">
        <v>230</v>
      </c>
    </row>
    <row r="15" spans="1:13">
      <c r="A15" s="15" t="s">
        <v>184</v>
      </c>
      <c r="B15" s="23" t="s">
        <v>189</v>
      </c>
      <c r="C15" s="10" t="s">
        <v>136</v>
      </c>
      <c r="D15" s="10" t="s">
        <v>137</v>
      </c>
      <c r="E15" s="10" t="s">
        <v>239</v>
      </c>
      <c r="F15" s="10" t="s">
        <v>63</v>
      </c>
      <c r="G15" s="40" t="s">
        <v>20</v>
      </c>
      <c r="H15" s="43" t="s">
        <v>46</v>
      </c>
      <c r="I15" s="40" t="s">
        <v>46</v>
      </c>
      <c r="J15" s="11"/>
      <c r="K15" s="15" t="str">
        <f>"60,0"</f>
        <v>60,0</v>
      </c>
      <c r="L15" s="15" t="str">
        <f>"91,6370"</f>
        <v>91,6370</v>
      </c>
      <c r="M15" s="10" t="s">
        <v>230</v>
      </c>
    </row>
    <row r="16" spans="1:13">
      <c r="A16" s="2"/>
      <c r="B16" s="3"/>
      <c r="C16" s="3"/>
      <c r="D16" s="3"/>
      <c r="E16" s="3"/>
      <c r="F16" s="3"/>
      <c r="K16" s="2"/>
      <c r="M16" s="3"/>
    </row>
    <row r="17" spans="1:13" ht="16">
      <c r="A17" s="2"/>
      <c r="B17" s="52" t="s">
        <v>83</v>
      </c>
      <c r="C17" s="52"/>
      <c r="D17" s="52"/>
      <c r="E17" s="52"/>
      <c r="F17" s="52"/>
      <c r="G17" s="52"/>
      <c r="H17" s="52"/>
      <c r="I17" s="52"/>
      <c r="J17" s="52"/>
      <c r="K17" s="2"/>
      <c r="M17" s="3"/>
    </row>
    <row r="18" spans="1:13">
      <c r="A18" s="13" t="s">
        <v>184</v>
      </c>
      <c r="B18" s="21" t="s">
        <v>198</v>
      </c>
      <c r="C18" s="5" t="s">
        <v>138</v>
      </c>
      <c r="D18" s="5" t="s">
        <v>139</v>
      </c>
      <c r="E18" s="5" t="s">
        <v>236</v>
      </c>
      <c r="F18" s="5" t="s">
        <v>63</v>
      </c>
      <c r="G18" s="42" t="s">
        <v>68</v>
      </c>
      <c r="H18" s="38" t="s">
        <v>68</v>
      </c>
      <c r="I18" s="42" t="s">
        <v>135</v>
      </c>
      <c r="J18" s="6"/>
      <c r="K18" s="13" t="str">
        <f>"125,0"</f>
        <v>125,0</v>
      </c>
      <c r="L18" s="13" t="str">
        <f>"106,7570"</f>
        <v>106,7570</v>
      </c>
      <c r="M18" s="5" t="s">
        <v>230</v>
      </c>
    </row>
    <row r="19" spans="1:13">
      <c r="A19" s="2"/>
      <c r="B19" s="3"/>
      <c r="C19" s="3"/>
      <c r="D19" s="3"/>
      <c r="E19" s="3"/>
      <c r="F19" s="3"/>
      <c r="K19" s="2"/>
      <c r="M19" s="3"/>
    </row>
    <row r="20" spans="1:13" ht="16">
      <c r="A20" s="2"/>
      <c r="B20" s="52" t="s">
        <v>91</v>
      </c>
      <c r="C20" s="52"/>
      <c r="D20" s="52"/>
      <c r="E20" s="52"/>
      <c r="F20" s="52"/>
      <c r="G20" s="52"/>
      <c r="H20" s="52"/>
      <c r="I20" s="52"/>
      <c r="J20" s="52"/>
      <c r="K20" s="2"/>
      <c r="M20" s="3"/>
    </row>
    <row r="21" spans="1:13">
      <c r="A21" s="14" t="s">
        <v>184</v>
      </c>
      <c r="B21" s="22" t="s">
        <v>199</v>
      </c>
      <c r="C21" s="8" t="s">
        <v>140</v>
      </c>
      <c r="D21" s="8" t="s">
        <v>141</v>
      </c>
      <c r="E21" s="8" t="s">
        <v>234</v>
      </c>
      <c r="F21" s="8" t="s">
        <v>63</v>
      </c>
      <c r="G21" s="39" t="s">
        <v>40</v>
      </c>
      <c r="H21" s="44" t="s">
        <v>41</v>
      </c>
      <c r="I21" s="44" t="s">
        <v>41</v>
      </c>
      <c r="J21" s="9"/>
      <c r="K21" s="14" t="str">
        <f>"115,0"</f>
        <v>115,0</v>
      </c>
      <c r="L21" s="14" t="str">
        <f>"74,6465"</f>
        <v>74,6465</v>
      </c>
      <c r="M21" s="8" t="s">
        <v>225</v>
      </c>
    </row>
    <row r="22" spans="1:13">
      <c r="A22" s="20" t="s">
        <v>184</v>
      </c>
      <c r="B22" s="26" t="s">
        <v>200</v>
      </c>
      <c r="C22" s="19" t="s">
        <v>142</v>
      </c>
      <c r="D22" s="19" t="s">
        <v>143</v>
      </c>
      <c r="E22" s="19" t="s">
        <v>235</v>
      </c>
      <c r="F22" s="19" t="s">
        <v>37</v>
      </c>
      <c r="G22" s="41" t="s">
        <v>69</v>
      </c>
      <c r="H22" s="41" t="s">
        <v>135</v>
      </c>
      <c r="I22" s="41" t="s">
        <v>59</v>
      </c>
      <c r="J22" s="18"/>
      <c r="K22" s="20" t="str">
        <f>"140,0"</f>
        <v>140,0</v>
      </c>
      <c r="L22" s="20" t="str">
        <f>"92,0500"</f>
        <v>92,0500</v>
      </c>
      <c r="M22" s="19" t="s">
        <v>222</v>
      </c>
    </row>
    <row r="23" spans="1:13">
      <c r="A23" s="15" t="s">
        <v>184</v>
      </c>
      <c r="B23" s="23" t="s">
        <v>201</v>
      </c>
      <c r="C23" s="10" t="s">
        <v>145</v>
      </c>
      <c r="D23" s="10" t="s">
        <v>146</v>
      </c>
      <c r="E23" s="10" t="s">
        <v>233</v>
      </c>
      <c r="F23" s="10" t="s">
        <v>27</v>
      </c>
      <c r="G23" s="40" t="s">
        <v>60</v>
      </c>
      <c r="H23" s="43" t="s">
        <v>79</v>
      </c>
      <c r="I23" s="43" t="s">
        <v>147</v>
      </c>
      <c r="J23" s="11"/>
      <c r="K23" s="15" t="str">
        <f>"150,0"</f>
        <v>150,0</v>
      </c>
      <c r="L23" s="15" t="str">
        <f>"96,2550"</f>
        <v>96,2550</v>
      </c>
      <c r="M23" s="10" t="s">
        <v>230</v>
      </c>
    </row>
    <row r="24" spans="1:13">
      <c r="A24" s="2"/>
      <c r="B24" s="3"/>
      <c r="C24" s="3"/>
      <c r="D24" s="3"/>
      <c r="E24" s="3"/>
      <c r="F24" s="3"/>
      <c r="K24" s="2"/>
      <c r="M24" s="3"/>
    </row>
    <row r="25" spans="1:13" ht="16">
      <c r="A25" s="2"/>
      <c r="B25" s="52" t="s">
        <v>148</v>
      </c>
      <c r="C25" s="52"/>
      <c r="D25" s="52"/>
      <c r="E25" s="52"/>
      <c r="F25" s="52"/>
      <c r="G25" s="52"/>
      <c r="H25" s="52"/>
      <c r="I25" s="52"/>
      <c r="J25" s="52"/>
      <c r="K25" s="2"/>
      <c r="M25" s="3"/>
    </row>
    <row r="26" spans="1:13">
      <c r="A26" s="13" t="s">
        <v>184</v>
      </c>
      <c r="B26" s="21" t="s">
        <v>202</v>
      </c>
      <c r="C26" s="5" t="s">
        <v>150</v>
      </c>
      <c r="D26" s="5" t="s">
        <v>151</v>
      </c>
      <c r="E26" s="5" t="s">
        <v>233</v>
      </c>
      <c r="F26" s="5" t="s">
        <v>27</v>
      </c>
      <c r="G26" s="38" t="s">
        <v>74</v>
      </c>
      <c r="H26" s="38" t="s">
        <v>81</v>
      </c>
      <c r="I26" s="42" t="s">
        <v>152</v>
      </c>
      <c r="J26" s="6"/>
      <c r="K26" s="13" t="str">
        <f>"190,0"</f>
        <v>190,0</v>
      </c>
      <c r="L26" s="13" t="str">
        <f>"115,9570"</f>
        <v>115,9570</v>
      </c>
      <c r="M26" s="5" t="s">
        <v>230</v>
      </c>
    </row>
    <row r="27" spans="1:13">
      <c r="A27" s="2"/>
      <c r="B27" s="3"/>
      <c r="C27" s="3"/>
      <c r="D27" s="3"/>
      <c r="E27" s="3"/>
      <c r="F27" s="3"/>
      <c r="K27" s="2"/>
      <c r="M27" s="3"/>
    </row>
    <row r="28" spans="1:13" ht="16">
      <c r="A28" s="2"/>
      <c r="B28" s="52" t="s">
        <v>153</v>
      </c>
      <c r="C28" s="52"/>
      <c r="D28" s="52"/>
      <c r="E28" s="52"/>
      <c r="F28" s="52"/>
      <c r="G28" s="52"/>
      <c r="H28" s="52"/>
      <c r="I28" s="52"/>
      <c r="J28" s="52"/>
      <c r="K28" s="2"/>
      <c r="M28" s="3"/>
    </row>
    <row r="29" spans="1:13">
      <c r="A29" s="14" t="s">
        <v>184</v>
      </c>
      <c r="B29" s="22" t="s">
        <v>154</v>
      </c>
      <c r="C29" s="8" t="s">
        <v>155</v>
      </c>
      <c r="D29" s="8" t="s">
        <v>156</v>
      </c>
      <c r="E29" s="8" t="s">
        <v>233</v>
      </c>
      <c r="F29" s="8" t="s">
        <v>27</v>
      </c>
      <c r="G29" s="39" t="s">
        <v>81</v>
      </c>
      <c r="H29" s="39" t="s">
        <v>82</v>
      </c>
      <c r="I29" s="39" t="s">
        <v>100</v>
      </c>
      <c r="J29" s="9"/>
      <c r="K29" s="14" t="str">
        <f>"205,0"</f>
        <v>205,0</v>
      </c>
      <c r="L29" s="14" t="str">
        <f>"116,8500"</f>
        <v>116,8500</v>
      </c>
      <c r="M29" s="8" t="s">
        <v>226</v>
      </c>
    </row>
    <row r="30" spans="1:13">
      <c r="A30" s="15" t="s">
        <v>184</v>
      </c>
      <c r="B30" s="23" t="s">
        <v>203</v>
      </c>
      <c r="C30" s="10" t="s">
        <v>157</v>
      </c>
      <c r="D30" s="10" t="s">
        <v>156</v>
      </c>
      <c r="E30" s="10" t="s">
        <v>236</v>
      </c>
      <c r="F30" s="10" t="s">
        <v>27</v>
      </c>
      <c r="G30" s="40" t="s">
        <v>81</v>
      </c>
      <c r="H30" s="40" t="s">
        <v>82</v>
      </c>
      <c r="I30" s="40" t="s">
        <v>100</v>
      </c>
      <c r="J30" s="11"/>
      <c r="K30" s="15" t="str">
        <f>"205,0"</f>
        <v>205,0</v>
      </c>
      <c r="L30" s="15" t="str">
        <f>"136,4808"</f>
        <v>136,4808</v>
      </c>
      <c r="M30" s="10" t="s">
        <v>226</v>
      </c>
    </row>
    <row r="31" spans="1:13">
      <c r="A31" s="2"/>
      <c r="B31" s="3"/>
      <c r="C31" s="3"/>
      <c r="D31" s="3"/>
      <c r="E31" s="3"/>
      <c r="F31" s="3"/>
      <c r="K31" s="2"/>
      <c r="M31" s="3"/>
    </row>
    <row r="32" spans="1:13">
      <c r="A32" s="2"/>
      <c r="B32" s="3"/>
      <c r="C32" s="3"/>
      <c r="D32" s="3"/>
      <c r="E32" s="3"/>
      <c r="F32" s="3"/>
      <c r="K32" s="2"/>
      <c r="M32" s="3"/>
    </row>
    <row r="33" spans="2:13">
      <c r="B33" s="3"/>
      <c r="C33" s="3"/>
      <c r="D33" s="3"/>
      <c r="E33" s="3"/>
      <c r="F33" s="3"/>
      <c r="K33" s="2"/>
      <c r="M33" s="3"/>
    </row>
    <row r="34" spans="2:13">
      <c r="B34" s="3"/>
      <c r="C34" s="3"/>
      <c r="D34" s="3"/>
      <c r="E34" s="3"/>
      <c r="F34" s="3"/>
      <c r="K34" s="2"/>
      <c r="M34" s="3"/>
    </row>
    <row r="35" spans="2:13">
      <c r="B35" s="3"/>
      <c r="C35" s="3"/>
      <c r="D35" s="3"/>
      <c r="E35" s="3"/>
      <c r="F35" s="3"/>
      <c r="K35" s="2"/>
      <c r="M35" s="3"/>
    </row>
    <row r="36" spans="2:13">
      <c r="B36" s="3"/>
      <c r="C36" s="3"/>
      <c r="D36" s="3"/>
      <c r="E36" s="3"/>
      <c r="F36" s="3"/>
      <c r="K36" s="2"/>
      <c r="M36" s="3"/>
    </row>
    <row r="37" spans="2:13">
      <c r="B37" s="3"/>
      <c r="C37" s="3"/>
      <c r="D37" s="3"/>
      <c r="E37" s="3"/>
      <c r="F37" s="3"/>
      <c r="K37" s="2"/>
      <c r="M37" s="3"/>
    </row>
    <row r="38" spans="2:13">
      <c r="B38" s="3"/>
      <c r="C38" s="3"/>
      <c r="D38" s="3"/>
      <c r="E38" s="3"/>
      <c r="F38" s="3"/>
      <c r="K38" s="2"/>
      <c r="M38" s="3"/>
    </row>
    <row r="39" spans="2:13">
      <c r="B39" s="3"/>
      <c r="C39" s="3"/>
      <c r="D39" s="3"/>
      <c r="E39" s="3"/>
      <c r="F39" s="3"/>
      <c r="K39" s="2"/>
      <c r="M39" s="3"/>
    </row>
    <row r="40" spans="2:13" ht="18">
      <c r="B40" s="24" t="s">
        <v>103</v>
      </c>
      <c r="C40" s="24"/>
      <c r="D40" s="3"/>
      <c r="E40" s="3"/>
      <c r="F40" s="3"/>
      <c r="K40" s="2"/>
      <c r="M40" s="3"/>
    </row>
    <row r="41" spans="2:13" ht="14">
      <c r="B41" s="25"/>
      <c r="C41" s="25" t="s">
        <v>110</v>
      </c>
      <c r="D41" s="3"/>
      <c r="E41" s="3"/>
      <c r="F41" s="3"/>
      <c r="K41" s="2"/>
      <c r="M41" s="3"/>
    </row>
    <row r="42" spans="2:13" ht="14">
      <c r="B42" s="17" t="s">
        <v>105</v>
      </c>
      <c r="C42" s="17" t="s">
        <v>106</v>
      </c>
      <c r="D42" s="17" t="s">
        <v>107</v>
      </c>
      <c r="E42" s="17" t="s">
        <v>158</v>
      </c>
      <c r="F42" s="3"/>
      <c r="K42" s="2"/>
      <c r="M42" s="3"/>
    </row>
    <row r="43" spans="2:13">
      <c r="B43" s="3" t="s">
        <v>154</v>
      </c>
      <c r="C43" s="3" t="s">
        <v>110</v>
      </c>
      <c r="D43" s="2" t="s">
        <v>159</v>
      </c>
      <c r="E43" s="2" t="s">
        <v>100</v>
      </c>
      <c r="F43" s="3"/>
      <c r="K43" s="2"/>
      <c r="M43" s="3"/>
    </row>
    <row r="44" spans="2:13">
      <c r="B44" s="3" t="s">
        <v>149</v>
      </c>
      <c r="C44" s="3" t="s">
        <v>110</v>
      </c>
      <c r="D44" s="2" t="s">
        <v>160</v>
      </c>
      <c r="E44" s="2" t="s">
        <v>81</v>
      </c>
      <c r="F44" s="3"/>
      <c r="K44" s="2"/>
      <c r="M44" s="3"/>
    </row>
    <row r="45" spans="2:13">
      <c r="B45" s="3" t="s">
        <v>132</v>
      </c>
      <c r="C45" s="3" t="s">
        <v>110</v>
      </c>
      <c r="D45" s="2" t="s">
        <v>116</v>
      </c>
      <c r="E45" s="2" t="s">
        <v>135</v>
      </c>
      <c r="F45" s="3"/>
      <c r="K45" s="2"/>
      <c r="M45" s="3"/>
    </row>
    <row r="46" spans="2:13">
      <c r="B46" s="3" t="s">
        <v>144</v>
      </c>
      <c r="C46" s="3" t="s">
        <v>110</v>
      </c>
      <c r="D46" s="2" t="s">
        <v>119</v>
      </c>
      <c r="E46" s="2" t="s">
        <v>60</v>
      </c>
      <c r="F46" s="3"/>
      <c r="K46" s="2"/>
      <c r="M46" s="3"/>
    </row>
    <row r="47" spans="2:13">
      <c r="B47" s="3"/>
      <c r="C47" s="3"/>
      <c r="D47" s="3"/>
      <c r="E47" s="3"/>
      <c r="F47" s="3"/>
      <c r="K47" s="2"/>
      <c r="M47" s="3"/>
    </row>
    <row r="48" spans="2:13">
      <c r="B48" s="3"/>
      <c r="C48" s="3"/>
      <c r="D48" s="3"/>
      <c r="E48" s="3"/>
      <c r="F48" s="2"/>
      <c r="K48" s="3"/>
      <c r="L48" s="3"/>
      <c r="M48" s="3"/>
    </row>
    <row r="49" spans="2:13">
      <c r="B49" s="3"/>
      <c r="C49" s="3"/>
      <c r="D49" s="3"/>
      <c r="E49" s="3"/>
      <c r="F49" s="2"/>
      <c r="K49" s="3"/>
      <c r="L49" s="3"/>
      <c r="M49" s="3"/>
    </row>
    <row r="50" spans="2:13">
      <c r="B50" s="3"/>
      <c r="C50" s="3"/>
      <c r="D50" s="3"/>
      <c r="E50" s="3"/>
      <c r="F50" s="2"/>
      <c r="K50" s="3"/>
      <c r="L50" s="3"/>
      <c r="M50" s="3"/>
    </row>
    <row r="51" spans="2:13">
      <c r="B51" s="3"/>
      <c r="C51" s="3"/>
      <c r="D51" s="3"/>
      <c r="E51" s="3"/>
      <c r="F51" s="2"/>
      <c r="K51" s="3"/>
      <c r="L51" s="3"/>
      <c r="M51" s="3"/>
    </row>
    <row r="52" spans="2:13">
      <c r="B52" s="3"/>
      <c r="C52" s="3"/>
      <c r="D52" s="3"/>
      <c r="E52" s="3"/>
      <c r="F52" s="2"/>
      <c r="K52" s="3"/>
      <c r="L52" s="3"/>
      <c r="M52" s="3"/>
    </row>
    <row r="53" spans="2:13">
      <c r="B53" s="3"/>
      <c r="C53" s="3"/>
      <c r="D53" s="3"/>
      <c r="E53" s="3"/>
      <c r="F53" s="2"/>
      <c r="K53" s="3"/>
      <c r="L53" s="3"/>
      <c r="M53" s="3"/>
    </row>
    <row r="54" spans="2:13">
      <c r="B54" s="3"/>
      <c r="C54" s="3"/>
      <c r="D54" s="3"/>
      <c r="E54" s="3"/>
      <c r="F54" s="3"/>
      <c r="K54" s="2"/>
      <c r="M54" s="3"/>
    </row>
    <row r="55" spans="2:13">
      <c r="B55" s="3"/>
      <c r="C55" s="3"/>
      <c r="D55" s="3"/>
      <c r="E55" s="3"/>
      <c r="F55" s="3"/>
      <c r="K55" s="2"/>
      <c r="M55" s="3"/>
    </row>
    <row r="57" spans="2:13" ht="18">
      <c r="B57" s="16"/>
      <c r="C57" s="16"/>
    </row>
    <row r="58" spans="2:13" ht="14">
      <c r="B58" s="1"/>
      <c r="C58" s="1"/>
      <c r="D58" s="1"/>
    </row>
  </sheetData>
  <mergeCells count="18">
    <mergeCell ref="F3:F4"/>
    <mergeCell ref="G3:J3"/>
    <mergeCell ref="A1:M2"/>
    <mergeCell ref="B28:J28"/>
    <mergeCell ref="K3:K4"/>
    <mergeCell ref="L3:L4"/>
    <mergeCell ref="M3:M4"/>
    <mergeCell ref="B5:J5"/>
    <mergeCell ref="B8:J8"/>
    <mergeCell ref="B11:J11"/>
    <mergeCell ref="B17:J17"/>
    <mergeCell ref="B20:J20"/>
    <mergeCell ref="B25:J25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Normal="100" workbookViewId="0">
      <selection sqref="A1:M2"/>
    </sheetView>
  </sheetViews>
  <sheetFormatPr baseColWidth="10" defaultColWidth="9.1640625" defaultRowHeight="13"/>
  <cols>
    <col min="1" max="1" width="7.6640625" style="3" customWidth="1"/>
    <col min="2" max="2" width="20.83203125" style="4" customWidth="1"/>
    <col min="3" max="3" width="28.83203125" style="4" customWidth="1"/>
    <col min="4" max="4" width="15.83203125" style="4" customWidth="1"/>
    <col min="5" max="5" width="11.83203125" style="4" bestFit="1" customWidth="1"/>
    <col min="6" max="6" width="28.5" style="4" bestFit="1" customWidth="1"/>
    <col min="7" max="9" width="5.5" style="3" customWidth="1"/>
    <col min="10" max="10" width="4.83203125" style="3" customWidth="1"/>
    <col min="11" max="11" width="11.33203125" style="12" customWidth="1"/>
    <col min="12" max="12" width="8.5" style="2" bestFit="1" customWidth="1"/>
    <col min="13" max="13" width="15.5" style="4" bestFit="1" customWidth="1"/>
    <col min="14" max="16384" width="9.1640625" style="3"/>
  </cols>
  <sheetData>
    <row r="1" spans="1:13" s="2" customFormat="1" ht="29" customHeight="1">
      <c r="A1" s="46" t="s">
        <v>218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7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4" t="s">
        <v>228</v>
      </c>
      <c r="B3" s="56" t="s">
        <v>0</v>
      </c>
      <c r="C3" s="58" t="s">
        <v>231</v>
      </c>
      <c r="D3" s="58" t="s">
        <v>6</v>
      </c>
      <c r="E3" s="56" t="s">
        <v>232</v>
      </c>
      <c r="F3" s="56" t="s">
        <v>5</v>
      </c>
      <c r="G3" s="56" t="s">
        <v>9</v>
      </c>
      <c r="H3" s="56"/>
      <c r="I3" s="56"/>
      <c r="J3" s="56"/>
      <c r="K3" s="56" t="s">
        <v>161</v>
      </c>
      <c r="L3" s="56" t="s">
        <v>3</v>
      </c>
      <c r="M3" s="59" t="s">
        <v>2</v>
      </c>
    </row>
    <row r="4" spans="1:13" s="1" customFormat="1" ht="21" customHeight="1" thickBot="1">
      <c r="A4" s="55"/>
      <c r="B4" s="57"/>
      <c r="C4" s="57"/>
      <c r="D4" s="57"/>
      <c r="E4" s="57"/>
      <c r="F4" s="57"/>
      <c r="G4" s="33">
        <v>1</v>
      </c>
      <c r="H4" s="33">
        <v>2</v>
      </c>
      <c r="I4" s="33">
        <v>3</v>
      </c>
      <c r="J4" s="33" t="s">
        <v>4</v>
      </c>
      <c r="K4" s="57"/>
      <c r="L4" s="57"/>
      <c r="M4" s="60"/>
    </row>
    <row r="5" spans="1:13" ht="16">
      <c r="B5" s="52" t="s">
        <v>10</v>
      </c>
      <c r="C5" s="53"/>
      <c r="D5" s="53"/>
      <c r="E5" s="53"/>
      <c r="F5" s="53"/>
      <c r="G5" s="53"/>
      <c r="H5" s="53"/>
      <c r="I5" s="53"/>
      <c r="J5" s="53"/>
    </row>
    <row r="6" spans="1:13">
      <c r="A6" s="13" t="s">
        <v>184</v>
      </c>
      <c r="B6" s="21" t="s">
        <v>190</v>
      </c>
      <c r="C6" s="5" t="s">
        <v>162</v>
      </c>
      <c r="D6" s="5" t="s">
        <v>163</v>
      </c>
      <c r="E6" s="5" t="s">
        <v>238</v>
      </c>
      <c r="F6" s="5" t="s">
        <v>63</v>
      </c>
      <c r="G6" s="38" t="s">
        <v>15</v>
      </c>
      <c r="H6" s="38" t="s">
        <v>17</v>
      </c>
      <c r="I6" s="42" t="s">
        <v>164</v>
      </c>
      <c r="J6" s="6"/>
      <c r="K6" s="13" t="str">
        <f>"85,0"</f>
        <v>85,0</v>
      </c>
      <c r="L6" s="13" t="str">
        <f>"120,0455"</f>
        <v>120,0455</v>
      </c>
      <c r="M6" s="5" t="s">
        <v>225</v>
      </c>
    </row>
    <row r="7" spans="1:13">
      <c r="A7" s="2"/>
      <c r="B7" s="3"/>
      <c r="C7" s="3"/>
      <c r="D7" s="3"/>
      <c r="E7" s="3"/>
      <c r="F7" s="3"/>
      <c r="K7" s="2"/>
      <c r="M7" s="3"/>
    </row>
    <row r="8" spans="1:13" ht="16">
      <c r="A8" s="2"/>
      <c r="B8" s="52" t="s">
        <v>165</v>
      </c>
      <c r="C8" s="52"/>
      <c r="D8" s="52"/>
      <c r="E8" s="52"/>
      <c r="F8" s="52"/>
      <c r="G8" s="52"/>
      <c r="H8" s="52"/>
      <c r="I8" s="52"/>
      <c r="J8" s="52"/>
      <c r="K8" s="2"/>
      <c r="M8" s="3"/>
    </row>
    <row r="9" spans="1:13">
      <c r="A9" s="13" t="s">
        <v>184</v>
      </c>
      <c r="B9" s="21" t="s">
        <v>185</v>
      </c>
      <c r="C9" s="5" t="s">
        <v>166</v>
      </c>
      <c r="D9" s="5" t="s">
        <v>167</v>
      </c>
      <c r="E9" s="5" t="s">
        <v>238</v>
      </c>
      <c r="F9" s="5" t="s">
        <v>63</v>
      </c>
      <c r="G9" s="38" t="s">
        <v>49</v>
      </c>
      <c r="H9" s="38" t="s">
        <v>168</v>
      </c>
      <c r="I9" s="38" t="s">
        <v>169</v>
      </c>
      <c r="J9" s="6"/>
      <c r="K9" s="13" t="str">
        <f>"75,0"</f>
        <v>75,0</v>
      </c>
      <c r="L9" s="13" t="str">
        <f>"79,3500"</f>
        <v>79,3500</v>
      </c>
      <c r="M9" s="21" t="s">
        <v>187</v>
      </c>
    </row>
    <row r="10" spans="1:13">
      <c r="A10" s="2"/>
      <c r="B10" s="3"/>
      <c r="C10" s="3"/>
      <c r="D10" s="3"/>
      <c r="E10" s="3"/>
      <c r="F10" s="3"/>
      <c r="K10" s="2"/>
      <c r="M10" s="3"/>
    </row>
    <row r="11" spans="1:13" ht="16">
      <c r="A11" s="2"/>
      <c r="B11" s="52" t="s">
        <v>55</v>
      </c>
      <c r="C11" s="52"/>
      <c r="D11" s="52"/>
      <c r="E11" s="52"/>
      <c r="F11" s="52"/>
      <c r="G11" s="52"/>
      <c r="H11" s="52"/>
      <c r="I11" s="52"/>
      <c r="J11" s="52"/>
      <c r="K11" s="2"/>
      <c r="M11" s="3"/>
    </row>
    <row r="12" spans="1:13">
      <c r="A12" s="13" t="s">
        <v>184</v>
      </c>
      <c r="B12" s="21" t="s">
        <v>186</v>
      </c>
      <c r="C12" s="5" t="s">
        <v>170</v>
      </c>
      <c r="D12" s="5" t="s">
        <v>171</v>
      </c>
      <c r="E12" s="5" t="s">
        <v>238</v>
      </c>
      <c r="F12" s="5" t="s">
        <v>63</v>
      </c>
      <c r="G12" s="38" t="s">
        <v>28</v>
      </c>
      <c r="H12" s="38" t="s">
        <v>33</v>
      </c>
      <c r="I12" s="6"/>
      <c r="J12" s="6"/>
      <c r="K12" s="13" t="str">
        <f>"105,0"</f>
        <v>105,0</v>
      </c>
      <c r="L12" s="13" t="str">
        <f>"84,5985"</f>
        <v>84,5985</v>
      </c>
      <c r="M12" s="21" t="s">
        <v>225</v>
      </c>
    </row>
    <row r="13" spans="1:13">
      <c r="A13" s="2"/>
      <c r="B13" s="3"/>
      <c r="C13" s="3"/>
      <c r="D13" s="3"/>
      <c r="E13" s="3"/>
      <c r="F13" s="3"/>
      <c r="G13" s="2"/>
      <c r="H13" s="2"/>
      <c r="K13" s="2"/>
      <c r="M13" s="3"/>
    </row>
    <row r="14" spans="1:13" ht="16">
      <c r="A14" s="2"/>
      <c r="B14" s="52" t="s">
        <v>64</v>
      </c>
      <c r="C14" s="52"/>
      <c r="D14" s="52"/>
      <c r="E14" s="52"/>
      <c r="F14" s="52"/>
      <c r="G14" s="52"/>
      <c r="H14" s="52"/>
      <c r="I14" s="52"/>
      <c r="J14" s="52"/>
      <c r="K14" s="2"/>
      <c r="M14" s="3"/>
    </row>
    <row r="15" spans="1:13">
      <c r="A15" s="14" t="s">
        <v>184</v>
      </c>
      <c r="B15" s="22" t="s">
        <v>172</v>
      </c>
      <c r="C15" s="8" t="s">
        <v>173</v>
      </c>
      <c r="D15" s="8" t="s">
        <v>174</v>
      </c>
      <c r="E15" s="34" t="s">
        <v>238</v>
      </c>
      <c r="F15" s="36" t="s">
        <v>63</v>
      </c>
      <c r="G15" s="39" t="s">
        <v>15</v>
      </c>
      <c r="H15" s="28"/>
      <c r="I15" s="9"/>
      <c r="J15" s="9"/>
      <c r="K15" s="14" t="str">
        <f>"80,0"</f>
        <v>80,0</v>
      </c>
      <c r="L15" s="14" t="str">
        <f>"59,9520"</f>
        <v>59,9520</v>
      </c>
      <c r="M15" s="22" t="s">
        <v>225</v>
      </c>
    </row>
    <row r="16" spans="1:13">
      <c r="A16" s="15" t="s">
        <v>184</v>
      </c>
      <c r="B16" s="23" t="s">
        <v>191</v>
      </c>
      <c r="C16" s="10" t="s">
        <v>176</v>
      </c>
      <c r="D16" s="10" t="s">
        <v>177</v>
      </c>
      <c r="E16" s="35" t="s">
        <v>233</v>
      </c>
      <c r="F16" s="37" t="s">
        <v>27</v>
      </c>
      <c r="G16" s="40" t="s">
        <v>76</v>
      </c>
      <c r="H16" s="43" t="s">
        <v>114</v>
      </c>
      <c r="I16" s="11"/>
      <c r="J16" s="11"/>
      <c r="K16" s="15" t="str">
        <f>"210,0"</f>
        <v>210,0</v>
      </c>
      <c r="L16" s="15" t="str">
        <f>"149,7720"</f>
        <v>149,7720</v>
      </c>
      <c r="M16" s="23" t="s">
        <v>230</v>
      </c>
    </row>
    <row r="17" spans="1:13">
      <c r="A17" s="2"/>
      <c r="B17" s="3"/>
      <c r="C17" s="3"/>
      <c r="D17" s="3"/>
      <c r="E17" s="3"/>
      <c r="F17" s="3"/>
      <c r="K17" s="2"/>
      <c r="M17" s="3"/>
    </row>
    <row r="18" spans="1:13" ht="16">
      <c r="A18" s="2"/>
      <c r="B18" s="52" t="s">
        <v>83</v>
      </c>
      <c r="C18" s="52"/>
      <c r="D18" s="52"/>
      <c r="E18" s="52"/>
      <c r="F18" s="52"/>
      <c r="G18" s="52"/>
      <c r="H18" s="52"/>
      <c r="I18" s="52"/>
      <c r="J18" s="52"/>
      <c r="K18" s="2"/>
      <c r="M18" s="3"/>
    </row>
    <row r="19" spans="1:13">
      <c r="A19" s="13" t="s">
        <v>184</v>
      </c>
      <c r="B19" s="21" t="s">
        <v>192</v>
      </c>
      <c r="C19" s="5" t="s">
        <v>179</v>
      </c>
      <c r="D19" s="5" t="s">
        <v>180</v>
      </c>
      <c r="E19" s="5" t="s">
        <v>233</v>
      </c>
      <c r="F19" s="5" t="s">
        <v>63</v>
      </c>
      <c r="G19" s="38" t="s">
        <v>72</v>
      </c>
      <c r="H19" s="38" t="s">
        <v>73</v>
      </c>
      <c r="I19" s="42" t="s">
        <v>80</v>
      </c>
      <c r="J19" s="6"/>
      <c r="K19" s="13" t="str">
        <f>"170,0"</f>
        <v>170,0</v>
      </c>
      <c r="L19" s="13" t="str">
        <f>"114,3930"</f>
        <v>114,3930</v>
      </c>
      <c r="M19" s="5" t="s">
        <v>221</v>
      </c>
    </row>
    <row r="20" spans="1:13">
      <c r="A20" s="2"/>
      <c r="B20" s="3"/>
      <c r="C20" s="3"/>
      <c r="D20" s="3"/>
      <c r="E20" s="3"/>
      <c r="F20" s="3"/>
      <c r="K20" s="2"/>
      <c r="M20" s="3"/>
    </row>
    <row r="21" spans="1:13" ht="16">
      <c r="A21" s="2"/>
      <c r="B21" s="52" t="s">
        <v>153</v>
      </c>
      <c r="C21" s="52"/>
      <c r="D21" s="52"/>
      <c r="E21" s="52"/>
      <c r="F21" s="52"/>
      <c r="G21" s="52"/>
      <c r="H21" s="52"/>
      <c r="I21" s="52"/>
      <c r="J21" s="52"/>
      <c r="K21" s="2"/>
      <c r="M21" s="3"/>
    </row>
    <row r="22" spans="1:13">
      <c r="A22" s="13" t="s">
        <v>184</v>
      </c>
      <c r="B22" s="21" t="s">
        <v>193</v>
      </c>
      <c r="C22" s="5" t="s">
        <v>182</v>
      </c>
      <c r="D22" s="5" t="s">
        <v>183</v>
      </c>
      <c r="E22" s="5" t="s">
        <v>233</v>
      </c>
      <c r="F22" s="5" t="s">
        <v>63</v>
      </c>
      <c r="G22" s="38" t="s">
        <v>81</v>
      </c>
      <c r="H22" s="38" t="s">
        <v>82</v>
      </c>
      <c r="I22" s="42" t="s">
        <v>100</v>
      </c>
      <c r="J22" s="6"/>
      <c r="K22" s="13" t="str">
        <f>"200,0"</f>
        <v>200,0</v>
      </c>
      <c r="L22" s="13" t="str">
        <f>"115,4000"</f>
        <v>115,4000</v>
      </c>
      <c r="M22" s="5" t="s">
        <v>225</v>
      </c>
    </row>
    <row r="23" spans="1:13">
      <c r="B23" s="3"/>
      <c r="C23" s="3"/>
      <c r="D23" s="3"/>
      <c r="E23" s="3"/>
      <c r="F23" s="3"/>
      <c r="K23" s="2"/>
      <c r="M23" s="3"/>
    </row>
    <row r="26" spans="1:13" ht="18">
      <c r="B26" s="16" t="s">
        <v>103</v>
      </c>
      <c r="C26" s="16"/>
    </row>
    <row r="27" spans="1:13" ht="16">
      <c r="B27" s="32" t="s">
        <v>117</v>
      </c>
      <c r="C27" s="32"/>
    </row>
    <row r="28" spans="1:13" ht="14">
      <c r="B28" s="25"/>
      <c r="C28" s="25" t="s">
        <v>110</v>
      </c>
    </row>
    <row r="29" spans="1:13" ht="14">
      <c r="B29" s="17" t="s">
        <v>105</v>
      </c>
      <c r="C29" s="17" t="s">
        <v>106</v>
      </c>
      <c r="D29" s="17" t="s">
        <v>227</v>
      </c>
      <c r="E29" s="17" t="s">
        <v>158</v>
      </c>
    </row>
    <row r="30" spans="1:13">
      <c r="B30" s="30" t="s">
        <v>175</v>
      </c>
      <c r="C30" s="30" t="s">
        <v>110</v>
      </c>
      <c r="D30" s="31" t="s">
        <v>116</v>
      </c>
      <c r="E30" s="31" t="s">
        <v>76</v>
      </c>
    </row>
    <row r="31" spans="1:13">
      <c r="B31" s="30" t="s">
        <v>181</v>
      </c>
      <c r="C31" s="30" t="s">
        <v>110</v>
      </c>
      <c r="D31" s="31" t="s">
        <v>159</v>
      </c>
      <c r="E31" s="31" t="s">
        <v>82</v>
      </c>
    </row>
    <row r="32" spans="1:13">
      <c r="B32" s="30" t="s">
        <v>178</v>
      </c>
      <c r="C32" s="30" t="s">
        <v>110</v>
      </c>
      <c r="D32" s="31" t="s">
        <v>118</v>
      </c>
      <c r="E32" s="31" t="s">
        <v>73</v>
      </c>
    </row>
    <row r="37" spans="2:13">
      <c r="B37" s="3"/>
      <c r="C37" s="3"/>
      <c r="D37" s="3"/>
      <c r="E37" s="12"/>
      <c r="K37" s="3"/>
      <c r="L37" s="3"/>
      <c r="M37" s="3"/>
    </row>
    <row r="38" spans="2:13">
      <c r="B38" s="3"/>
      <c r="C38" s="3"/>
      <c r="D38" s="3"/>
      <c r="E38" s="12"/>
      <c r="K38" s="3"/>
      <c r="L38" s="3"/>
      <c r="M38" s="3"/>
    </row>
    <row r="39" spans="2:13">
      <c r="B39" s="3"/>
      <c r="C39" s="3"/>
      <c r="D39" s="3"/>
      <c r="E39" s="12"/>
      <c r="K39" s="3"/>
      <c r="L39" s="3"/>
      <c r="M39" s="3"/>
    </row>
    <row r="40" spans="2:13">
      <c r="B40" s="3"/>
      <c r="C40" s="3"/>
      <c r="D40" s="3"/>
      <c r="E40" s="12"/>
      <c r="K40" s="3"/>
      <c r="L40" s="3"/>
      <c r="M40" s="3"/>
    </row>
    <row r="41" spans="2:13">
      <c r="B41" s="3"/>
      <c r="C41" s="3"/>
      <c r="D41" s="3"/>
      <c r="E41" s="12"/>
      <c r="K41" s="3"/>
      <c r="L41" s="3"/>
      <c r="M41" s="3"/>
    </row>
    <row r="42" spans="2:13">
      <c r="B42" s="3"/>
      <c r="C42" s="3"/>
      <c r="D42" s="3"/>
      <c r="E42" s="12"/>
      <c r="K42" s="3"/>
      <c r="L42" s="3"/>
      <c r="M42" s="3"/>
    </row>
    <row r="43" spans="2:13">
      <c r="B43" s="3"/>
      <c r="C43" s="3"/>
      <c r="D43" s="3"/>
      <c r="E43" s="12"/>
      <c r="K43" s="3"/>
      <c r="L43" s="3"/>
      <c r="M43" s="3"/>
    </row>
    <row r="44" spans="2:13">
      <c r="B44" s="3"/>
      <c r="C44" s="3"/>
      <c r="D44" s="3"/>
      <c r="E44" s="12"/>
      <c r="K44" s="3"/>
      <c r="L44" s="3"/>
      <c r="M44" s="3"/>
    </row>
    <row r="45" spans="2:13">
      <c r="B45" s="3"/>
      <c r="C45" s="3"/>
      <c r="D45" s="3"/>
      <c r="E45" s="12"/>
      <c r="K45" s="3"/>
      <c r="L45" s="3"/>
      <c r="M45" s="3"/>
    </row>
    <row r="46" spans="2:13">
      <c r="B46" s="3"/>
      <c r="C46" s="3"/>
      <c r="D46" s="3"/>
      <c r="E46" s="12"/>
      <c r="K46" s="3"/>
      <c r="L46" s="3"/>
      <c r="M46" s="3"/>
    </row>
    <row r="47" spans="2:13">
      <c r="B47" s="3"/>
      <c r="C47" s="3"/>
      <c r="D47" s="3"/>
      <c r="E47" s="12"/>
      <c r="K47" s="3"/>
      <c r="L47" s="3"/>
      <c r="M47" s="3"/>
    </row>
    <row r="48" spans="2:13">
      <c r="B48" s="3"/>
      <c r="C48" s="3"/>
      <c r="D48" s="3"/>
      <c r="E48" s="12"/>
      <c r="K48" s="3"/>
      <c r="L48" s="3"/>
      <c r="M48" s="3"/>
    </row>
    <row r="49" spans="2:13">
      <c r="B49" s="3"/>
      <c r="C49" s="3"/>
      <c r="D49" s="3"/>
      <c r="E49" s="12"/>
      <c r="K49" s="3"/>
      <c r="L49" s="3"/>
      <c r="M49" s="3"/>
    </row>
    <row r="50" spans="2:13">
      <c r="B50" s="3"/>
      <c r="C50" s="3"/>
      <c r="D50" s="3"/>
      <c r="E50" s="12"/>
      <c r="K50" s="3"/>
      <c r="L50" s="3"/>
      <c r="M50" s="3"/>
    </row>
    <row r="51" spans="2:13">
      <c r="B51" s="3"/>
      <c r="C51" s="3"/>
      <c r="D51" s="3"/>
      <c r="E51" s="12"/>
      <c r="K51" s="3"/>
      <c r="L51" s="3"/>
      <c r="M51" s="3"/>
    </row>
    <row r="52" spans="2:13">
      <c r="B52" s="3"/>
      <c r="C52" s="3"/>
      <c r="D52" s="3"/>
      <c r="E52" s="12"/>
      <c r="K52" s="3"/>
      <c r="L52" s="3"/>
      <c r="M52" s="3"/>
    </row>
    <row r="53" spans="2:13">
      <c r="B53" s="3"/>
      <c r="C53" s="3"/>
      <c r="D53" s="3"/>
      <c r="E53" s="12"/>
      <c r="K53" s="3"/>
      <c r="L53" s="3"/>
      <c r="M53" s="3"/>
    </row>
    <row r="54" spans="2:13">
      <c r="B54" s="3"/>
      <c r="C54" s="3"/>
      <c r="D54" s="3"/>
      <c r="E54" s="12"/>
      <c r="K54" s="3"/>
      <c r="L54" s="3"/>
      <c r="M54" s="3"/>
    </row>
    <row r="55" spans="2:13">
      <c r="B55" s="3"/>
      <c r="C55" s="3"/>
      <c r="D55" s="3"/>
      <c r="E55" s="12"/>
      <c r="K55" s="3"/>
      <c r="L55" s="3"/>
      <c r="M55" s="3"/>
    </row>
  </sheetData>
  <mergeCells count="17">
    <mergeCell ref="B21:J21"/>
    <mergeCell ref="B5:J5"/>
    <mergeCell ref="B3:B4"/>
    <mergeCell ref="C3:C4"/>
    <mergeCell ref="D3:D4"/>
    <mergeCell ref="E3:E4"/>
    <mergeCell ref="F3:F4"/>
    <mergeCell ref="G3:J3"/>
    <mergeCell ref="A1:M2"/>
    <mergeCell ref="B8:J8"/>
    <mergeCell ref="B11:J11"/>
    <mergeCell ref="B14:J14"/>
    <mergeCell ref="B18:J18"/>
    <mergeCell ref="A3:A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ПЛ без экипировки</vt:lpstr>
      <vt:lpstr>WRPF Жим лежа без экип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2020-10-20T16:32:18Z</dcterms:modified>
</cp:coreProperties>
</file>