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3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/Users/ekaterinaseveleva/Documents/СПР/Протоколы/2022/Сентябрь/"/>
    </mc:Choice>
  </mc:AlternateContent>
  <xr:revisionPtr revIDLastSave="0" documentId="13_ncr:1_{A86FBD47-8729-8C47-8CDF-3D33825EE3BE}" xr6:coauthVersionLast="45" xr6:coauthVersionMax="45" xr10:uidLastSave="{00000000-0000-0000-0000-000000000000}"/>
  <bookViews>
    <workbookView xWindow="480" yWindow="460" windowWidth="28280" windowHeight="15540" activeTab="2" xr2:uid="{00000000-000D-0000-FFFF-FFFF00000000}"/>
  </bookViews>
  <sheets>
    <sheet name="WRPF ПЛ без экипировки" sheetId="5" r:id="rId1"/>
    <sheet name="WRPF Жим лежа без экип" sheetId="6" r:id="rId2"/>
    <sheet name="WRPF Тяга без экипировки" sheetId="7" r:id="rId3"/>
  </sheets>
  <definedNames>
    <definedName name="_FilterDatabase" localSheetId="0" hidden="1">'WRPF ПЛ без экипировки'!$A$1:$T$3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42" i="7" l="1"/>
  <c r="L42" i="7"/>
  <c r="M41" i="7"/>
  <c r="L41" i="7"/>
  <c r="M40" i="7"/>
  <c r="L40" i="7"/>
  <c r="M39" i="7"/>
  <c r="L39" i="7"/>
  <c r="M36" i="7"/>
  <c r="L36" i="7"/>
  <c r="M35" i="7"/>
  <c r="L35" i="7"/>
  <c r="M34" i="7"/>
  <c r="L34" i="7"/>
  <c r="M33" i="7"/>
  <c r="L33" i="7"/>
  <c r="M32" i="7"/>
  <c r="L32" i="7"/>
  <c r="M29" i="7"/>
  <c r="L29" i="7"/>
  <c r="M28" i="7"/>
  <c r="L28" i="7"/>
  <c r="M25" i="7"/>
  <c r="L25" i="7"/>
  <c r="M24" i="7"/>
  <c r="L24" i="7"/>
  <c r="M23" i="7"/>
  <c r="L23" i="7"/>
  <c r="M22" i="7"/>
  <c r="L22" i="7"/>
  <c r="M21" i="7"/>
  <c r="L21" i="7"/>
  <c r="M20" i="7"/>
  <c r="L20" i="7"/>
  <c r="M19" i="7"/>
  <c r="L19" i="7"/>
  <c r="M18" i="7"/>
  <c r="L18" i="7"/>
  <c r="M15" i="7"/>
  <c r="L15" i="7"/>
  <c r="M12" i="7"/>
  <c r="L12" i="7"/>
  <c r="M9" i="7"/>
  <c r="L9" i="7"/>
  <c r="M6" i="7"/>
  <c r="L6" i="7"/>
  <c r="M54" i="6"/>
  <c r="L54" i="6"/>
  <c r="M51" i="6"/>
  <c r="L51" i="6"/>
  <c r="M50" i="6"/>
  <c r="L50" i="6"/>
  <c r="M47" i="6"/>
  <c r="L47" i="6"/>
  <c r="M46" i="6"/>
  <c r="L46" i="6"/>
  <c r="M45" i="6"/>
  <c r="L45" i="6"/>
  <c r="M44" i="6"/>
  <c r="L44" i="6"/>
  <c r="M41" i="6"/>
  <c r="L41" i="6"/>
  <c r="M40" i="6"/>
  <c r="L40" i="6"/>
  <c r="M39" i="6"/>
  <c r="L39" i="6"/>
  <c r="M38" i="6"/>
  <c r="L38" i="6"/>
  <c r="M37" i="6"/>
  <c r="L37" i="6"/>
  <c r="M34" i="6"/>
  <c r="L34" i="6"/>
  <c r="M33" i="6"/>
  <c r="L33" i="6"/>
  <c r="M32" i="6"/>
  <c r="L32" i="6"/>
  <c r="M31" i="6"/>
  <c r="L31" i="6"/>
  <c r="M28" i="6"/>
  <c r="L28" i="6"/>
  <c r="M27" i="6"/>
  <c r="L27" i="6"/>
  <c r="M26" i="6"/>
  <c r="L26" i="6"/>
  <c r="M23" i="6"/>
  <c r="L23" i="6"/>
  <c r="M20" i="6"/>
  <c r="L20" i="6"/>
  <c r="M17" i="6"/>
  <c r="M16" i="6"/>
  <c r="L16" i="6"/>
  <c r="M13" i="6"/>
  <c r="L13" i="6"/>
  <c r="M10" i="6"/>
  <c r="L10" i="6"/>
  <c r="M9" i="6"/>
  <c r="L9" i="6"/>
  <c r="M6" i="6"/>
  <c r="L6" i="6"/>
  <c r="U62" i="5"/>
  <c r="T62" i="5"/>
  <c r="U59" i="5"/>
  <c r="T59" i="5"/>
  <c r="U56" i="5"/>
  <c r="T56" i="5"/>
  <c r="U55" i="5"/>
  <c r="T55" i="5"/>
  <c r="U54" i="5"/>
  <c r="T54" i="5"/>
  <c r="U53" i="5"/>
  <c r="T53" i="5"/>
  <c r="U50" i="5"/>
  <c r="T50" i="5"/>
  <c r="U49" i="5"/>
  <c r="T49" i="5"/>
  <c r="U48" i="5"/>
  <c r="T48" i="5"/>
  <c r="U47" i="5"/>
  <c r="T47" i="5"/>
  <c r="U46" i="5"/>
  <c r="T46" i="5"/>
  <c r="U43" i="5"/>
  <c r="T43" i="5"/>
  <c r="U42" i="5"/>
  <c r="T42" i="5"/>
  <c r="U41" i="5"/>
  <c r="T41" i="5"/>
  <c r="U38" i="5"/>
  <c r="T38" i="5"/>
  <c r="U37" i="5"/>
  <c r="T37" i="5"/>
  <c r="U36" i="5"/>
  <c r="T36" i="5"/>
  <c r="U33" i="5"/>
  <c r="T33" i="5"/>
  <c r="U32" i="5"/>
  <c r="T32" i="5"/>
  <c r="U29" i="5"/>
  <c r="T29" i="5"/>
  <c r="U26" i="5"/>
  <c r="T26" i="5"/>
  <c r="U23" i="5"/>
  <c r="T23" i="5"/>
  <c r="U22" i="5"/>
  <c r="T22" i="5"/>
  <c r="U21" i="5"/>
  <c r="T21" i="5"/>
  <c r="U20" i="5"/>
  <c r="T20" i="5"/>
  <c r="U17" i="5"/>
  <c r="T17" i="5"/>
  <c r="U14" i="5"/>
  <c r="T14" i="5"/>
  <c r="U13" i="5"/>
  <c r="T13" i="5"/>
  <c r="U10" i="5"/>
  <c r="T10" i="5"/>
  <c r="U9" i="5"/>
  <c r="T9" i="5"/>
  <c r="U8" i="5"/>
  <c r="T8" i="5"/>
  <c r="U7" i="5"/>
  <c r="T7" i="5"/>
  <c r="U6" i="5"/>
  <c r="T6" i="5"/>
</calcChain>
</file>

<file path=xl/sharedStrings.xml><?xml version="1.0" encoding="utf-8"?>
<sst xmlns="http://schemas.openxmlformats.org/spreadsheetml/2006/main" count="1314" uniqueCount="355">
  <si>
    <t>ФИО</t>
  </si>
  <si>
    <t>Сумма</t>
  </si>
  <si>
    <t>Тренер</t>
  </si>
  <si>
    <t>Очки</t>
  </si>
  <si>
    <t>Рек</t>
  </si>
  <si>
    <t>Город/Область</t>
  </si>
  <si>
    <t>Собственный 
вес</t>
  </si>
  <si>
    <t>Приседание</t>
  </si>
  <si>
    <t>Жим лёжа</t>
  </si>
  <si>
    <t>Становая тяга</t>
  </si>
  <si>
    <t>ВЕСОВАЯ КАТЕГОРИЯ   52</t>
  </si>
  <si>
    <t>Зайникаева Ксения</t>
  </si>
  <si>
    <t>49,30</t>
  </si>
  <si>
    <t xml:space="preserve">АЛТАЙка </t>
  </si>
  <si>
    <t xml:space="preserve">Новоалтайск/Алтайский край </t>
  </si>
  <si>
    <t>80,0</t>
  </si>
  <si>
    <t>85,0</t>
  </si>
  <si>
    <t>87,5</t>
  </si>
  <si>
    <t>45,0</t>
  </si>
  <si>
    <t>50,0</t>
  </si>
  <si>
    <t>52,5</t>
  </si>
  <si>
    <t>95,0</t>
  </si>
  <si>
    <t>100,0</t>
  </si>
  <si>
    <t>102,5</t>
  </si>
  <si>
    <t xml:space="preserve">Ефимов А. </t>
  </si>
  <si>
    <t>Радченко Полина</t>
  </si>
  <si>
    <t>52,00</t>
  </si>
  <si>
    <t xml:space="preserve">Титан </t>
  </si>
  <si>
    <t xml:space="preserve">Барнаул/Алтайский край </t>
  </si>
  <si>
    <t>60,0</t>
  </si>
  <si>
    <t>70,0</t>
  </si>
  <si>
    <t>75,0</t>
  </si>
  <si>
    <t>35,0</t>
  </si>
  <si>
    <t>40,0</t>
  </si>
  <si>
    <t>90,0</t>
  </si>
  <si>
    <t xml:space="preserve">Низамутдинова Д. </t>
  </si>
  <si>
    <t>Посвистак Яна</t>
  </si>
  <si>
    <t>Открытая (24.11.1999)/22</t>
  </si>
  <si>
    <t>51,00</t>
  </si>
  <si>
    <t xml:space="preserve">Атлетик </t>
  </si>
  <si>
    <t>105,0</t>
  </si>
  <si>
    <t>110,0</t>
  </si>
  <si>
    <t>55,0</t>
  </si>
  <si>
    <t xml:space="preserve">Кулешов М. </t>
  </si>
  <si>
    <t>Открытая (06.02.2004)/18</t>
  </si>
  <si>
    <t>Морозова Мария</t>
  </si>
  <si>
    <t>Открытая (11.08.1992)/30</t>
  </si>
  <si>
    <t>50,30</t>
  </si>
  <si>
    <t>77,5</t>
  </si>
  <si>
    <t>82,5</t>
  </si>
  <si>
    <t>37,5</t>
  </si>
  <si>
    <t>115,0</t>
  </si>
  <si>
    <t>ВЕСОВАЯ КАТЕГОРИЯ   56</t>
  </si>
  <si>
    <t>Шульгина Карина</t>
  </si>
  <si>
    <t>Открытая (19.05.1995)/27</t>
  </si>
  <si>
    <t>55,80</t>
  </si>
  <si>
    <t xml:space="preserve">TIKARA PL </t>
  </si>
  <si>
    <t>120,0</t>
  </si>
  <si>
    <t>Бельмегина Елена</t>
  </si>
  <si>
    <t>Открытая (14.08.1982)/40</t>
  </si>
  <si>
    <t>56,00</t>
  </si>
  <si>
    <t>92,5</t>
  </si>
  <si>
    <t>97,5</t>
  </si>
  <si>
    <t>47,5</t>
  </si>
  <si>
    <t>107,5</t>
  </si>
  <si>
    <t>ВЕСОВАЯ КАТЕГОРИЯ   60</t>
  </si>
  <si>
    <t>Рачковская Мария</t>
  </si>
  <si>
    <t>Открытая (17.11.1996)/25</t>
  </si>
  <si>
    <t>59,40</t>
  </si>
  <si>
    <t>65,0</t>
  </si>
  <si>
    <t>67,5</t>
  </si>
  <si>
    <t>125,0</t>
  </si>
  <si>
    <t>137,5</t>
  </si>
  <si>
    <t>ВЕСОВАЯ КАТЕГОРИЯ   67.5</t>
  </si>
  <si>
    <t>Лопатина Валерия</t>
  </si>
  <si>
    <t>Юниорки (19.04.1999)/23</t>
  </si>
  <si>
    <t>64,70</t>
  </si>
  <si>
    <t>57,5</t>
  </si>
  <si>
    <t>Медведева Александра</t>
  </si>
  <si>
    <t>Открытая (28.01.1996)/26</t>
  </si>
  <si>
    <t>64,90</t>
  </si>
  <si>
    <t>62,5</t>
  </si>
  <si>
    <t>130,0</t>
  </si>
  <si>
    <t>140,0</t>
  </si>
  <si>
    <t>150,0</t>
  </si>
  <si>
    <t>Открытая (19.04.1999)/23</t>
  </si>
  <si>
    <t>Чакичева Анастасия</t>
  </si>
  <si>
    <t>Открытая (18.11.1986)/35</t>
  </si>
  <si>
    <t>66,90</t>
  </si>
  <si>
    <t>Красиков Александр</t>
  </si>
  <si>
    <t>37,30</t>
  </si>
  <si>
    <t>42,5</t>
  </si>
  <si>
    <t>Морозов Александр</t>
  </si>
  <si>
    <t>58,70</t>
  </si>
  <si>
    <t xml:space="preserve">POWER GYM </t>
  </si>
  <si>
    <t>135,0</t>
  </si>
  <si>
    <t xml:space="preserve">Морозов А. </t>
  </si>
  <si>
    <t>Раимжонов Аюбхон</t>
  </si>
  <si>
    <t>63,80</t>
  </si>
  <si>
    <t>Дмитриев Никита</t>
  </si>
  <si>
    <t>67,20</t>
  </si>
  <si>
    <t>ВЕСОВАЯ КАТЕГОРИЯ   75</t>
  </si>
  <si>
    <t>Власов Павел</t>
  </si>
  <si>
    <t>68,90</t>
  </si>
  <si>
    <t xml:space="preserve">Империя спорта </t>
  </si>
  <si>
    <t xml:space="preserve">Сибирский/Алтайский край </t>
  </si>
  <si>
    <t xml:space="preserve">Воробьев Э. </t>
  </si>
  <si>
    <t>Мошкин Денис</t>
  </si>
  <si>
    <t>Юниоры (15.11.2000)/21</t>
  </si>
  <si>
    <t>71,00</t>
  </si>
  <si>
    <t xml:space="preserve">Сухэ-Батора </t>
  </si>
  <si>
    <t>160,0</t>
  </si>
  <si>
    <t>170,0</t>
  </si>
  <si>
    <t>200,0</t>
  </si>
  <si>
    <t>210,0</t>
  </si>
  <si>
    <t>220,0</t>
  </si>
  <si>
    <t xml:space="preserve">Куропаткин А. </t>
  </si>
  <si>
    <t>Открытая (15.11.2000)/21</t>
  </si>
  <si>
    <t>ВЕСОВАЯ КАТЕГОРИЯ   82.5</t>
  </si>
  <si>
    <t>Сакович Владислав</t>
  </si>
  <si>
    <t>Открытая (10.07.1995)/27</t>
  </si>
  <si>
    <t>82,20</t>
  </si>
  <si>
    <t>162,5</t>
  </si>
  <si>
    <t>175,0</t>
  </si>
  <si>
    <t>182,5</t>
  </si>
  <si>
    <t>147,5</t>
  </si>
  <si>
    <t>152,5</t>
  </si>
  <si>
    <t>222,5</t>
  </si>
  <si>
    <t xml:space="preserve">Лично </t>
  </si>
  <si>
    <t>Цыганенко Дмитрий</t>
  </si>
  <si>
    <t>Открытая (29.09.1997)/25</t>
  </si>
  <si>
    <t>78,40</t>
  </si>
  <si>
    <t>157,5</t>
  </si>
  <si>
    <t>205,0</t>
  </si>
  <si>
    <t>215,0</t>
  </si>
  <si>
    <t>230,0</t>
  </si>
  <si>
    <t>Слисков Сергей</t>
  </si>
  <si>
    <t>Открытая (07.02.1985)/37</t>
  </si>
  <si>
    <t>78,80</t>
  </si>
  <si>
    <t>167,5</t>
  </si>
  <si>
    <t>ВЕСОВАЯ КАТЕГОРИЯ   90</t>
  </si>
  <si>
    <t>Чукмаров Азис</t>
  </si>
  <si>
    <t>84,50</t>
  </si>
  <si>
    <t xml:space="preserve">АлтГПУ </t>
  </si>
  <si>
    <t>180,0</t>
  </si>
  <si>
    <t>192,5</t>
  </si>
  <si>
    <t>195,0</t>
  </si>
  <si>
    <t xml:space="preserve">Тактаев А. </t>
  </si>
  <si>
    <t>Шамрин Иван</t>
  </si>
  <si>
    <t>Открытая (27.06.1995)/27</t>
  </si>
  <si>
    <t>87,20</t>
  </si>
  <si>
    <t>240,0</t>
  </si>
  <si>
    <t>Панов Роман</t>
  </si>
  <si>
    <t>Открытая (15.05.1985)/37</t>
  </si>
  <si>
    <t>88,40</t>
  </si>
  <si>
    <t>190,0</t>
  </si>
  <si>
    <t>Попов Станислав</t>
  </si>
  <si>
    <t>Открытая (23.05.1995)/27</t>
  </si>
  <si>
    <t>89,70</t>
  </si>
  <si>
    <t xml:space="preserve">Клюкин Д. </t>
  </si>
  <si>
    <t>Тимошенко Александр</t>
  </si>
  <si>
    <t>89,50</t>
  </si>
  <si>
    <t>165,0</t>
  </si>
  <si>
    <t>127,5</t>
  </si>
  <si>
    <t>132,5</t>
  </si>
  <si>
    <t>ВЕСОВАЯ КАТЕГОРИЯ   100</t>
  </si>
  <si>
    <t>Пустовойтов Никита</t>
  </si>
  <si>
    <t>95,20</t>
  </si>
  <si>
    <t>155,0</t>
  </si>
  <si>
    <t>112,5</t>
  </si>
  <si>
    <t>Ярослав Дмитрий</t>
  </si>
  <si>
    <t>Открытая (17.11.1989)/32</t>
  </si>
  <si>
    <t>94,00</t>
  </si>
  <si>
    <t>Кузякин Виктор</t>
  </si>
  <si>
    <t>Открытая (06.10.1997)/24</t>
  </si>
  <si>
    <t>92,40</t>
  </si>
  <si>
    <t>Открытая (12.08.2005)/17</t>
  </si>
  <si>
    <t>ВЕСОВАЯ КАТЕГОРИЯ   110</t>
  </si>
  <si>
    <t>Клюкин Дмитрий</t>
  </si>
  <si>
    <t>Открытая (27.01.1991)/31</t>
  </si>
  <si>
    <t>106,90</t>
  </si>
  <si>
    <t>235,0</t>
  </si>
  <si>
    <t>255,0</t>
  </si>
  <si>
    <t>270,0</t>
  </si>
  <si>
    <t xml:space="preserve">Воробьев С. </t>
  </si>
  <si>
    <t>ВЕСОВАЯ КАТЕГОРИЯ   140</t>
  </si>
  <si>
    <t>Хозяинов Николай</t>
  </si>
  <si>
    <t>138,00</t>
  </si>
  <si>
    <t>145,0</t>
  </si>
  <si>
    <t xml:space="preserve">Абсолютный зачёт </t>
  </si>
  <si>
    <t xml:space="preserve">Женщины </t>
  </si>
  <si>
    <t xml:space="preserve">ФИО </t>
  </si>
  <si>
    <t xml:space="preserve">Возрастная группа </t>
  </si>
  <si>
    <t xml:space="preserve">Сумма </t>
  </si>
  <si>
    <t xml:space="preserve">Wilks </t>
  </si>
  <si>
    <t>52</t>
  </si>
  <si>
    <t xml:space="preserve">Юниоры </t>
  </si>
  <si>
    <t>67.5</t>
  </si>
  <si>
    <t xml:space="preserve">Открытая </t>
  </si>
  <si>
    <t>60</t>
  </si>
  <si>
    <t>56</t>
  </si>
  <si>
    <t xml:space="preserve">Мужчины </t>
  </si>
  <si>
    <t xml:space="preserve">Юноши </t>
  </si>
  <si>
    <t>90</t>
  </si>
  <si>
    <t>100</t>
  </si>
  <si>
    <t>75</t>
  </si>
  <si>
    <t>110</t>
  </si>
  <si>
    <t>82.5</t>
  </si>
  <si>
    <t>1</t>
  </si>
  <si>
    <t>2</t>
  </si>
  <si>
    <t>3</t>
  </si>
  <si>
    <t>-</t>
  </si>
  <si>
    <t>Скорохватова Влада</t>
  </si>
  <si>
    <t>54,00</t>
  </si>
  <si>
    <t>32,5</t>
  </si>
  <si>
    <t>Чепкасова Таисья</t>
  </si>
  <si>
    <t>Открытая (05.09.2000)/22</t>
  </si>
  <si>
    <t>54,60</t>
  </si>
  <si>
    <t>72,5</t>
  </si>
  <si>
    <t>Мусихина Екатерина</t>
  </si>
  <si>
    <t>Юниорки (11.10.2000)/21</t>
  </si>
  <si>
    <t>Ускова Мария</t>
  </si>
  <si>
    <t>Открытая (12.08.1995)/27</t>
  </si>
  <si>
    <t>64,00</t>
  </si>
  <si>
    <t>Юрьева Софья</t>
  </si>
  <si>
    <t>Открытая (06.11.2003)/18</t>
  </si>
  <si>
    <t>67,40</t>
  </si>
  <si>
    <t>Ефремова Татьяна</t>
  </si>
  <si>
    <t>71,90</t>
  </si>
  <si>
    <t>Ефимов Ярослав</t>
  </si>
  <si>
    <t>48,60</t>
  </si>
  <si>
    <t>Ефимов Виктор</t>
  </si>
  <si>
    <t>65,50</t>
  </si>
  <si>
    <t>Карелов Владислав</t>
  </si>
  <si>
    <t>Юниоры (11.10.2001)/20</t>
  </si>
  <si>
    <t>66,40</t>
  </si>
  <si>
    <t>Алексеенко Игорь</t>
  </si>
  <si>
    <t>Открытая (20.10.1990)/31</t>
  </si>
  <si>
    <t>67,00</t>
  </si>
  <si>
    <t>Сушков Дмитрий</t>
  </si>
  <si>
    <t>71,50</t>
  </si>
  <si>
    <t xml:space="preserve">Розбах Д. </t>
  </si>
  <si>
    <t>Санаров Дмитрий</t>
  </si>
  <si>
    <t>72,60</t>
  </si>
  <si>
    <t xml:space="preserve">Полосин С. </t>
  </si>
  <si>
    <t>Гусаров Евгений</t>
  </si>
  <si>
    <t>Открытая (01.07.1995)/27</t>
  </si>
  <si>
    <t>68,70</t>
  </si>
  <si>
    <t>Гуляев Илья</t>
  </si>
  <si>
    <t>Юниоры (27.07.2000)/22</t>
  </si>
  <si>
    <t>81,20</t>
  </si>
  <si>
    <t>142,5</t>
  </si>
  <si>
    <t>Карпунин Кирилл</t>
  </si>
  <si>
    <t>Открытая (29.12.1991)/30</t>
  </si>
  <si>
    <t>82,00</t>
  </si>
  <si>
    <t>Отмашкин Евгений</t>
  </si>
  <si>
    <t>Открытая (04.02.1993)/29</t>
  </si>
  <si>
    <t>82,40</t>
  </si>
  <si>
    <t xml:space="preserve">Сакович В. </t>
  </si>
  <si>
    <t>Открытая (27.07.2000)/22</t>
  </si>
  <si>
    <t>Бежовец Владимир</t>
  </si>
  <si>
    <t>79,10</t>
  </si>
  <si>
    <t>Казанцев Никита</t>
  </si>
  <si>
    <t>Открытая (12.07.1992)/30</t>
  </si>
  <si>
    <t>88,70</t>
  </si>
  <si>
    <t>Гартвиг Александр</t>
  </si>
  <si>
    <t>Открытая (04.12.1992)/29</t>
  </si>
  <si>
    <t>83,00</t>
  </si>
  <si>
    <t>Лукьянов Данил</t>
  </si>
  <si>
    <t>Открытая (09.10.1997)/24</t>
  </si>
  <si>
    <t>87,50</t>
  </si>
  <si>
    <t>Лычагин Алексей</t>
  </si>
  <si>
    <t>Открытая (04.08.1983)/39</t>
  </si>
  <si>
    <t>91,30</t>
  </si>
  <si>
    <t>172,5</t>
  </si>
  <si>
    <t>Куропаткин Антон</t>
  </si>
  <si>
    <t>Открытая (21.11.1984)/37</t>
  </si>
  <si>
    <t>96,70</t>
  </si>
  <si>
    <t>ВЕСОВАЯ КАТЕГОРИЯ   125</t>
  </si>
  <si>
    <t>Кузнецов Илья</t>
  </si>
  <si>
    <t>Открытая (16.01.1994)/28</t>
  </si>
  <si>
    <t>114,00</t>
  </si>
  <si>
    <t xml:space="preserve">Результат </t>
  </si>
  <si>
    <t>125</t>
  </si>
  <si>
    <t>Результат</t>
  </si>
  <si>
    <t>Юрьев Анатолий</t>
  </si>
  <si>
    <t>56,20</t>
  </si>
  <si>
    <t>Жидких Артём</t>
  </si>
  <si>
    <t>70,60</t>
  </si>
  <si>
    <t>Легезин Никита</t>
  </si>
  <si>
    <t>70,30</t>
  </si>
  <si>
    <t>Горбунов Евгений</t>
  </si>
  <si>
    <t>Юниоры (21.02.2000)/22</t>
  </si>
  <si>
    <t>74,70</t>
  </si>
  <si>
    <t>Открытая (21.02.2000)/22</t>
  </si>
  <si>
    <t>Открытая (13.12.2002)/19</t>
  </si>
  <si>
    <t>Гусилетов Андрей</t>
  </si>
  <si>
    <t>Юниоры (28.10.1999)/22</t>
  </si>
  <si>
    <t>82,50</t>
  </si>
  <si>
    <t>Открытая (28.10.1999)/22</t>
  </si>
  <si>
    <t>Постников Евгений</t>
  </si>
  <si>
    <t>86,50</t>
  </si>
  <si>
    <t>Полосин Сергей</t>
  </si>
  <si>
    <t>Открытая (27.09.1983)/39</t>
  </si>
  <si>
    <t>89,90</t>
  </si>
  <si>
    <t>250,0</t>
  </si>
  <si>
    <t>Открытая (13.02.2003)/19</t>
  </si>
  <si>
    <t>Парамонов Александр</t>
  </si>
  <si>
    <t>Открытая (06.05.1985)/37</t>
  </si>
  <si>
    <t>85,60</t>
  </si>
  <si>
    <t>265,0</t>
  </si>
  <si>
    <t>272,5</t>
  </si>
  <si>
    <t>Легезин Дмитрий</t>
  </si>
  <si>
    <t>Открытая (23.07.1980)/42</t>
  </si>
  <si>
    <t>98,20</t>
  </si>
  <si>
    <t xml:space="preserve">Юноши  </t>
  </si>
  <si>
    <t>Девушки (06.02.2004)/18</t>
  </si>
  <si>
    <t>Юноши (01.07.2008)/14</t>
  </si>
  <si>
    <t>Юноши (06.01.2010)/12</t>
  </si>
  <si>
    <t>Юноши (13.12.2002)/19</t>
  </si>
  <si>
    <t>Юноши (04.08.2005)/17</t>
  </si>
  <si>
    <t>Юноши (17.10.2011)/10</t>
  </si>
  <si>
    <t>Юноши (04.11.2002)/19</t>
  </si>
  <si>
    <t>Юноши (13.02.2003)/19</t>
  </si>
  <si>
    <t>Мастера (23.07.1980)/42</t>
  </si>
  <si>
    <t>Лубягин Д.</t>
  </si>
  <si>
    <t>Сакович В.</t>
  </si>
  <si>
    <t>Открытая</t>
  </si>
  <si>
    <t>Юноши</t>
  </si>
  <si>
    <t>Девушки (31.01.2003)/19</t>
  </si>
  <si>
    <t>Мастера (01.04.1975)/47</t>
  </si>
  <si>
    <t>Юноши (25.03.2009)/13</t>
  </si>
  <si>
    <t>Юноши (04.07.2005)/17</t>
  </si>
  <si>
    <t>Юноши (07.06.2003)/19</t>
  </si>
  <si>
    <t>Мастера (02.05.1982)/40</t>
  </si>
  <si>
    <t>Минеев Н.</t>
  </si>
  <si>
    <t>Девушки (28.05.2006)/16</t>
  </si>
  <si>
    <t>Юноши (08.11.2007)/14</t>
  </si>
  <si>
    <t>Юноши (09.01.2008)/14</t>
  </si>
  <si>
    <t>Юноши (10.10.2002)/19</t>
  </si>
  <si>
    <t>Юноши (16.06.2005)/17</t>
  </si>
  <si>
    <t>Мастера (15.02.1974)/48</t>
  </si>
  <si>
    <t>Юноши (12.08.2005)/17</t>
  </si>
  <si>
    <t>Юноши (21.02.2003)/19</t>
  </si>
  <si>
    <t>Весовая категория</t>
  </si>
  <si>
    <t>III Открытый Чемпионат города Новоалтайска
WRPF Пауэрлифтинг без экипировки
Новоалтайск/Алтайский край, 02 октября 2022 года</t>
  </si>
  <si>
    <t>III Открытый Чемпионат города Новоалтайска
WRPF Жим лежа без экипировки
Новоалтайск/Алтайский край, 02 октября 2022 года</t>
  </si>
  <si>
    <t>III Открытый Чемпионат города Новоалтайска
WRPF Становая тяга без экипировки
Новоалтайск/Алтайский край, 02 октября 2022 года</t>
  </si>
  <si>
    <t>№</t>
  </si>
  <si>
    <t xml:space="preserve">
Дата рождения/Возраст</t>
  </si>
  <si>
    <t>Возрастная группа</t>
  </si>
  <si>
    <t>T</t>
  </si>
  <si>
    <t>O</t>
  </si>
  <si>
    <t>J</t>
  </si>
  <si>
    <t>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</si>
</sst>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0"/>
  </numFmts>
  <fonts count="8">
    <font>
      <sz val="10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b/>
      <sz val="24"/>
      <name val="Arial Cyr"/>
      <charset val="204"/>
    </font>
    <font>
      <i/>
      <sz val="12"/>
      <name val="Arial Cyr"/>
      <charset val="204"/>
    </font>
    <font>
      <sz val="14"/>
      <name val="Arial Cyr"/>
      <charset val="204"/>
    </font>
    <font>
      <i/>
      <sz val="11"/>
      <name val="Arial Cyr"/>
      <charset val="204"/>
    </font>
    <font>
      <b/>
      <strike/>
      <sz val="10"/>
      <color theme="5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D7E4BE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49" fontId="2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49" fontId="0" fillId="0" borderId="12" xfId="0" applyNumberFormat="1" applyFont="1" applyFill="1" applyBorder="1" applyAlignment="1">
      <alignment horizontal="center" vertical="center"/>
    </xf>
    <xf numFmtId="0" fontId="0" fillId="0" borderId="12" xfId="0" applyNumberFormat="1" applyFont="1" applyFill="1" applyBorder="1" applyAlignment="1">
      <alignment horizontal="center" vertical="center"/>
    </xf>
    <xf numFmtId="0" fontId="1" fillId="0" borderId="12" xfId="0" applyNumberFormat="1" applyFont="1" applyFill="1" applyBorder="1" applyAlignment="1">
      <alignment horizontal="center" vertical="center"/>
    </xf>
    <xf numFmtId="49" fontId="0" fillId="0" borderId="13" xfId="0" applyNumberFormat="1" applyFont="1" applyFill="1" applyBorder="1" applyAlignment="1">
      <alignment horizontal="center" vertical="center"/>
    </xf>
    <xf numFmtId="0" fontId="0" fillId="0" borderId="13" xfId="0" applyNumberFormat="1" applyFont="1" applyFill="1" applyBorder="1" applyAlignment="1">
      <alignment horizontal="center" vertical="center"/>
    </xf>
    <xf numFmtId="0" fontId="1" fillId="0" borderId="13" xfId="0" applyNumberFormat="1" applyFont="1" applyFill="1" applyBorder="1" applyAlignment="1">
      <alignment horizontal="center" vertical="center"/>
    </xf>
    <xf numFmtId="49" fontId="0" fillId="0" borderId="8" xfId="0" applyNumberFormat="1" applyFont="1" applyFill="1" applyBorder="1" applyAlignment="1">
      <alignment horizontal="center" vertical="center"/>
    </xf>
    <xf numFmtId="0" fontId="0" fillId="0" borderId="8" xfId="0" applyNumberFormat="1" applyFont="1" applyFill="1" applyBorder="1" applyAlignment="1">
      <alignment horizontal="center" vertical="center"/>
    </xf>
    <xf numFmtId="0" fontId="1" fillId="0" borderId="8" xfId="0" applyNumberFormat="1" applyFont="1" applyFill="1" applyBorder="1" applyAlignment="1">
      <alignment horizontal="center" vertical="center"/>
    </xf>
    <xf numFmtId="49" fontId="0" fillId="0" borderId="11" xfId="0" applyNumberFormat="1" applyFont="1" applyFill="1" applyBorder="1" applyAlignment="1">
      <alignment horizontal="center" vertical="center"/>
    </xf>
    <xf numFmtId="0" fontId="0" fillId="0" borderId="11" xfId="0" applyNumberFormat="1" applyFont="1" applyFill="1" applyBorder="1" applyAlignment="1">
      <alignment horizontal="center" vertical="center"/>
    </xf>
    <xf numFmtId="0" fontId="1" fillId="0" borderId="11" xfId="0" applyNumberFormat="1" applyFont="1" applyFill="1" applyBorder="1" applyAlignment="1">
      <alignment horizontal="center" vertical="center"/>
    </xf>
    <xf numFmtId="0" fontId="0" fillId="0" borderId="0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left" vertical="center" indent="1"/>
    </xf>
    <xf numFmtId="49" fontId="6" fillId="0" borderId="0" xfId="0" applyNumberFormat="1" applyFont="1" applyFill="1" applyBorder="1" applyAlignment="1">
      <alignment horizontal="center" vertical="center"/>
    </xf>
    <xf numFmtId="49" fontId="2" fillId="0" borderId="11" xfId="0" applyNumberFormat="1" applyFont="1" applyFill="1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/>
    </xf>
    <xf numFmtId="165" fontId="1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164" fontId="1" fillId="0" borderId="0" xfId="0" applyNumberFormat="1" applyFont="1" applyFill="1" applyBorder="1" applyAlignment="1">
      <alignment horizontal="center" vertical="center"/>
    </xf>
    <xf numFmtId="49" fontId="1" fillId="2" borderId="12" xfId="0" applyNumberFormat="1" applyFont="1" applyFill="1" applyBorder="1" applyAlignment="1">
      <alignment horizontal="center" vertical="center"/>
    </xf>
    <xf numFmtId="49" fontId="7" fillId="0" borderId="12" xfId="0" applyNumberFormat="1" applyFont="1" applyFill="1" applyBorder="1" applyAlignment="1">
      <alignment horizontal="center" vertical="center"/>
    </xf>
    <xf numFmtId="49" fontId="1" fillId="0" borderId="12" xfId="0" applyNumberFormat="1" applyFont="1" applyFill="1" applyBorder="1" applyAlignment="1">
      <alignment horizontal="center" vertical="center"/>
    </xf>
    <xf numFmtId="49" fontId="1" fillId="2" borderId="13" xfId="0" applyNumberFormat="1" applyFont="1" applyFill="1" applyBorder="1" applyAlignment="1">
      <alignment horizontal="center" vertical="center"/>
    </xf>
    <xf numFmtId="49" fontId="7" fillId="0" borderId="13" xfId="0" applyNumberFormat="1" applyFont="1" applyFill="1" applyBorder="1" applyAlignment="1">
      <alignment horizontal="center" vertical="center"/>
    </xf>
    <xf numFmtId="49" fontId="1" fillId="0" borderId="13" xfId="0" applyNumberFormat="1" applyFont="1" applyFill="1" applyBorder="1" applyAlignment="1">
      <alignment horizontal="center" vertical="center"/>
    </xf>
    <xf numFmtId="49" fontId="1" fillId="2" borderId="8" xfId="0" applyNumberFormat="1" applyFont="1" applyFill="1" applyBorder="1" applyAlignment="1">
      <alignment horizontal="center" vertical="center"/>
    </xf>
    <xf numFmtId="49" fontId="1" fillId="0" borderId="8" xfId="0" applyNumberFormat="1" applyFont="1" applyFill="1" applyBorder="1" applyAlignment="1">
      <alignment horizontal="center" vertical="center"/>
    </xf>
    <xf numFmtId="49" fontId="7" fillId="0" borderId="8" xfId="0" applyNumberFormat="1" applyFont="1" applyFill="1" applyBorder="1" applyAlignment="1">
      <alignment horizontal="center" vertical="center"/>
    </xf>
    <xf numFmtId="49" fontId="1" fillId="2" borderId="11" xfId="0" applyNumberFormat="1" applyFont="1" applyFill="1" applyBorder="1" applyAlignment="1">
      <alignment horizontal="center" vertical="center"/>
    </xf>
    <xf numFmtId="49" fontId="7" fillId="0" borderId="11" xfId="0" applyNumberFormat="1" applyFont="1" applyFill="1" applyBorder="1" applyAlignment="1">
      <alignment horizontal="center" vertical="center"/>
    </xf>
    <xf numFmtId="49" fontId="1" fillId="0" borderId="11" xfId="0" applyNumberFormat="1" applyFont="1" applyFill="1" applyBorder="1" applyAlignment="1">
      <alignment horizontal="center" vertical="center"/>
    </xf>
    <xf numFmtId="49" fontId="0" fillId="0" borderId="0" xfId="0" applyNumberFormat="1" applyFill="1" applyBorder="1" applyAlignment="1">
      <alignment horizontal="center" vertical="center"/>
    </xf>
    <xf numFmtId="49" fontId="0" fillId="0" borderId="11" xfId="0" applyNumberFormat="1" applyFill="1" applyBorder="1" applyAlignment="1">
      <alignment horizontal="center" vertical="center"/>
    </xf>
    <xf numFmtId="49" fontId="0" fillId="0" borderId="12" xfId="0" applyNumberFormat="1" applyFill="1" applyBorder="1" applyAlignment="1">
      <alignment horizontal="center" vertical="center"/>
    </xf>
    <xf numFmtId="49" fontId="0" fillId="0" borderId="13" xfId="0" applyNumberFormat="1" applyFill="1" applyBorder="1" applyAlignment="1">
      <alignment horizontal="center" vertical="center"/>
    </xf>
    <xf numFmtId="49" fontId="0" fillId="0" borderId="8" xfId="0" applyNumberFormat="1" applyFill="1" applyBorder="1" applyAlignment="1">
      <alignment horizontal="center" vertical="center"/>
    </xf>
    <xf numFmtId="164" fontId="1" fillId="0" borderId="11" xfId="0" applyNumberFormat="1" applyFont="1" applyFill="1" applyBorder="1" applyAlignment="1">
      <alignment horizontal="center" vertical="center"/>
    </xf>
    <xf numFmtId="164" fontId="1" fillId="0" borderId="12" xfId="0" applyNumberFormat="1" applyFont="1" applyFill="1" applyBorder="1" applyAlignment="1">
      <alignment horizontal="center" vertical="center"/>
    </xf>
    <xf numFmtId="164" fontId="1" fillId="0" borderId="8" xfId="0" applyNumberFormat="1" applyFont="1" applyFill="1" applyBorder="1" applyAlignment="1">
      <alignment horizontal="center" vertical="center"/>
    </xf>
    <xf numFmtId="164" fontId="1" fillId="0" borderId="13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/>
    </xf>
    <xf numFmtId="49" fontId="2" fillId="0" borderId="16" xfId="0" applyNumberFormat="1" applyFont="1" applyFill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49" fontId="4" fillId="0" borderId="10" xfId="0" applyNumberFormat="1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2" fillId="0" borderId="8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 wrapText="1"/>
    </xf>
    <xf numFmtId="49" fontId="3" fillId="0" borderId="14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49" fontId="3" fillId="0" borderId="15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164" fontId="2" fillId="0" borderId="8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5">
    <pageSetUpPr fitToPage="1"/>
  </sheetPr>
  <dimension ref="A1:V85"/>
  <sheetViews>
    <sheetView topLeftCell="A28" zoomScaleNormal="100" workbookViewId="0">
      <selection activeCell="E63" sqref="E63"/>
    </sheetView>
  </sheetViews>
  <sheetFormatPr baseColWidth="10" defaultColWidth="9.1640625" defaultRowHeight="13"/>
  <cols>
    <col min="1" max="1" width="7.1640625" style="5" bestFit="1" customWidth="1"/>
    <col min="2" max="2" width="21.83203125" style="5" bestFit="1" customWidth="1"/>
    <col min="3" max="3" width="27.83203125" style="5" customWidth="1"/>
    <col min="4" max="4" width="20.83203125" style="5" bestFit="1" customWidth="1"/>
    <col min="5" max="5" width="10.1640625" style="19" bestFit="1" customWidth="1"/>
    <col min="6" max="6" width="21.83203125" style="5" customWidth="1"/>
    <col min="7" max="7" width="26.83203125" style="5" bestFit="1" customWidth="1"/>
    <col min="8" max="10" width="5.33203125" style="27" customWidth="1"/>
    <col min="11" max="11" width="4.5" style="27" customWidth="1"/>
    <col min="12" max="14" width="5.5" style="27" customWidth="1"/>
    <col min="15" max="15" width="4.5" style="27" customWidth="1"/>
    <col min="16" max="19" width="5.5" style="27" customWidth="1"/>
    <col min="20" max="20" width="7.6640625" style="6" bestFit="1" customWidth="1"/>
    <col min="21" max="21" width="8.5" style="6" bestFit="1" customWidth="1"/>
    <col min="22" max="22" width="17.5" style="5" bestFit="1" customWidth="1"/>
    <col min="23" max="16384" width="9.1640625" style="3"/>
  </cols>
  <sheetData>
    <row r="1" spans="1:22" s="2" customFormat="1" ht="29" customHeight="1">
      <c r="A1" s="58" t="s">
        <v>345</v>
      </c>
      <c r="B1" s="59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1"/>
    </row>
    <row r="2" spans="1:22" s="2" customFormat="1" ht="62" customHeight="1" thickBot="1">
      <c r="A2" s="62"/>
      <c r="B2" s="63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5"/>
    </row>
    <row r="3" spans="1:22" s="1" customFormat="1" ht="12.75" customHeight="1">
      <c r="A3" s="67" t="s">
        <v>348</v>
      </c>
      <c r="B3" s="52" t="s">
        <v>0</v>
      </c>
      <c r="C3" s="69" t="s">
        <v>349</v>
      </c>
      <c r="D3" s="69" t="s">
        <v>6</v>
      </c>
      <c r="E3" s="56" t="s">
        <v>350</v>
      </c>
      <c r="F3" s="66"/>
      <c r="G3" s="66" t="s">
        <v>5</v>
      </c>
      <c r="H3" s="66" t="s">
        <v>7</v>
      </c>
      <c r="I3" s="66"/>
      <c r="J3" s="66"/>
      <c r="K3" s="66"/>
      <c r="L3" s="66" t="s">
        <v>8</v>
      </c>
      <c r="M3" s="66"/>
      <c r="N3" s="66"/>
      <c r="O3" s="66"/>
      <c r="P3" s="66" t="s">
        <v>9</v>
      </c>
      <c r="Q3" s="66"/>
      <c r="R3" s="66"/>
      <c r="S3" s="66"/>
      <c r="T3" s="56" t="s">
        <v>1</v>
      </c>
      <c r="U3" s="56" t="s">
        <v>3</v>
      </c>
      <c r="V3" s="71" t="s">
        <v>2</v>
      </c>
    </row>
    <row r="4" spans="1:22" s="1" customFormat="1" ht="21" customHeight="1" thickBot="1">
      <c r="A4" s="68"/>
      <c r="B4" s="53"/>
      <c r="C4" s="70"/>
      <c r="D4" s="70"/>
      <c r="E4" s="57"/>
      <c r="F4" s="70"/>
      <c r="G4" s="70"/>
      <c r="H4" s="4">
        <v>1</v>
      </c>
      <c r="I4" s="4">
        <v>2</v>
      </c>
      <c r="J4" s="4">
        <v>3</v>
      </c>
      <c r="K4" s="4" t="s">
        <v>4</v>
      </c>
      <c r="L4" s="4">
        <v>1</v>
      </c>
      <c r="M4" s="4">
        <v>2</v>
      </c>
      <c r="N4" s="4">
        <v>3</v>
      </c>
      <c r="O4" s="4" t="s">
        <v>4</v>
      </c>
      <c r="P4" s="4">
        <v>1</v>
      </c>
      <c r="Q4" s="4">
        <v>2</v>
      </c>
      <c r="R4" s="4">
        <v>3</v>
      </c>
      <c r="S4" s="4" t="s">
        <v>4</v>
      </c>
      <c r="T4" s="57"/>
      <c r="U4" s="57"/>
      <c r="V4" s="72"/>
    </row>
    <row r="5" spans="1:22" ht="16">
      <c r="A5" s="54" t="s">
        <v>10</v>
      </c>
      <c r="B5" s="54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</row>
    <row r="6" spans="1:22">
      <c r="A6" s="31" t="s">
        <v>208</v>
      </c>
      <c r="B6" s="7" t="s">
        <v>11</v>
      </c>
      <c r="C6" s="43" t="s">
        <v>316</v>
      </c>
      <c r="D6" s="7" t="s">
        <v>12</v>
      </c>
      <c r="E6" s="8" t="s">
        <v>351</v>
      </c>
      <c r="F6" s="7" t="s">
        <v>13</v>
      </c>
      <c r="G6" s="7" t="s">
        <v>14</v>
      </c>
      <c r="H6" s="29" t="s">
        <v>15</v>
      </c>
      <c r="I6" s="29" t="s">
        <v>16</v>
      </c>
      <c r="J6" s="30" t="s">
        <v>17</v>
      </c>
      <c r="K6" s="31"/>
      <c r="L6" s="29" t="s">
        <v>18</v>
      </c>
      <c r="M6" s="29" t="s">
        <v>19</v>
      </c>
      <c r="N6" s="30" t="s">
        <v>20</v>
      </c>
      <c r="O6" s="31"/>
      <c r="P6" s="29" t="s">
        <v>21</v>
      </c>
      <c r="Q6" s="29" t="s">
        <v>22</v>
      </c>
      <c r="R6" s="30" t="s">
        <v>23</v>
      </c>
      <c r="S6" s="31"/>
      <c r="T6" s="9" t="str">
        <f>"235,0"</f>
        <v>235,0</v>
      </c>
      <c r="U6" s="9" t="str">
        <f>"305,1240"</f>
        <v>305,1240</v>
      </c>
      <c r="V6" s="7" t="s">
        <v>24</v>
      </c>
    </row>
    <row r="7" spans="1:22">
      <c r="A7" s="34" t="s">
        <v>209</v>
      </c>
      <c r="B7" s="10" t="s">
        <v>25</v>
      </c>
      <c r="C7" s="44" t="s">
        <v>336</v>
      </c>
      <c r="D7" s="10" t="s">
        <v>26</v>
      </c>
      <c r="E7" s="11" t="s">
        <v>351</v>
      </c>
      <c r="F7" s="10" t="s">
        <v>27</v>
      </c>
      <c r="G7" s="10" t="s">
        <v>28</v>
      </c>
      <c r="H7" s="32" t="s">
        <v>29</v>
      </c>
      <c r="I7" s="33" t="s">
        <v>30</v>
      </c>
      <c r="J7" s="32" t="s">
        <v>31</v>
      </c>
      <c r="K7" s="34"/>
      <c r="L7" s="32" t="s">
        <v>32</v>
      </c>
      <c r="M7" s="32" t="s">
        <v>33</v>
      </c>
      <c r="N7" s="33" t="s">
        <v>18</v>
      </c>
      <c r="O7" s="34"/>
      <c r="P7" s="32" t="s">
        <v>30</v>
      </c>
      <c r="Q7" s="32" t="s">
        <v>15</v>
      </c>
      <c r="R7" s="33" t="s">
        <v>34</v>
      </c>
      <c r="S7" s="34"/>
      <c r="T7" s="12" t="str">
        <f>"195,0"</f>
        <v>195,0</v>
      </c>
      <c r="U7" s="12" t="str">
        <f>"243,0870"</f>
        <v>243,0870</v>
      </c>
      <c r="V7" s="10" t="s">
        <v>35</v>
      </c>
    </row>
    <row r="8" spans="1:22">
      <c r="A8" s="34" t="s">
        <v>208</v>
      </c>
      <c r="B8" s="10" t="s">
        <v>36</v>
      </c>
      <c r="C8" s="10" t="s">
        <v>37</v>
      </c>
      <c r="D8" s="10" t="s">
        <v>38</v>
      </c>
      <c r="E8" s="11" t="s">
        <v>352</v>
      </c>
      <c r="F8" s="10" t="s">
        <v>39</v>
      </c>
      <c r="G8" s="10" t="s">
        <v>28</v>
      </c>
      <c r="H8" s="32" t="s">
        <v>22</v>
      </c>
      <c r="I8" s="32" t="s">
        <v>40</v>
      </c>
      <c r="J8" s="33" t="s">
        <v>41</v>
      </c>
      <c r="K8" s="34"/>
      <c r="L8" s="32" t="s">
        <v>19</v>
      </c>
      <c r="M8" s="32" t="s">
        <v>20</v>
      </c>
      <c r="N8" s="33" t="s">
        <v>42</v>
      </c>
      <c r="O8" s="34"/>
      <c r="P8" s="32" t="s">
        <v>21</v>
      </c>
      <c r="Q8" s="33" t="s">
        <v>22</v>
      </c>
      <c r="R8" s="32" t="s">
        <v>22</v>
      </c>
      <c r="S8" s="34"/>
      <c r="T8" s="12" t="str">
        <f>"257,5"</f>
        <v>257,5</v>
      </c>
      <c r="U8" s="12" t="str">
        <f>"325,8405"</f>
        <v>325,8405</v>
      </c>
      <c r="V8" s="10" t="s">
        <v>43</v>
      </c>
    </row>
    <row r="9" spans="1:22">
      <c r="A9" s="34" t="s">
        <v>209</v>
      </c>
      <c r="B9" s="10" t="s">
        <v>11</v>
      </c>
      <c r="C9" s="10" t="s">
        <v>44</v>
      </c>
      <c r="D9" s="10" t="s">
        <v>12</v>
      </c>
      <c r="E9" s="11" t="s">
        <v>352</v>
      </c>
      <c r="F9" s="10" t="s">
        <v>13</v>
      </c>
      <c r="G9" s="10" t="s">
        <v>14</v>
      </c>
      <c r="H9" s="32" t="s">
        <v>15</v>
      </c>
      <c r="I9" s="32" t="s">
        <v>16</v>
      </c>
      <c r="J9" s="33" t="s">
        <v>17</v>
      </c>
      <c r="K9" s="34"/>
      <c r="L9" s="32" t="s">
        <v>18</v>
      </c>
      <c r="M9" s="32" t="s">
        <v>19</v>
      </c>
      <c r="N9" s="33" t="s">
        <v>20</v>
      </c>
      <c r="O9" s="34"/>
      <c r="P9" s="32" t="s">
        <v>21</v>
      </c>
      <c r="Q9" s="32" t="s">
        <v>22</v>
      </c>
      <c r="R9" s="33" t="s">
        <v>23</v>
      </c>
      <c r="S9" s="34"/>
      <c r="T9" s="12" t="str">
        <f>"235,0"</f>
        <v>235,0</v>
      </c>
      <c r="U9" s="12" t="str">
        <f>"305,1240"</f>
        <v>305,1240</v>
      </c>
      <c r="V9" s="10" t="s">
        <v>24</v>
      </c>
    </row>
    <row r="10" spans="1:22">
      <c r="A10" s="36" t="s">
        <v>210</v>
      </c>
      <c r="B10" s="13" t="s">
        <v>45</v>
      </c>
      <c r="C10" s="13" t="s">
        <v>46</v>
      </c>
      <c r="D10" s="13" t="s">
        <v>47</v>
      </c>
      <c r="E10" s="14" t="s">
        <v>352</v>
      </c>
      <c r="F10" s="13" t="s">
        <v>39</v>
      </c>
      <c r="G10" s="13" t="s">
        <v>28</v>
      </c>
      <c r="H10" s="35" t="s">
        <v>30</v>
      </c>
      <c r="I10" s="35" t="s">
        <v>48</v>
      </c>
      <c r="J10" s="35" t="s">
        <v>49</v>
      </c>
      <c r="K10" s="36"/>
      <c r="L10" s="35" t="s">
        <v>32</v>
      </c>
      <c r="M10" s="35" t="s">
        <v>50</v>
      </c>
      <c r="N10" s="37" t="s">
        <v>33</v>
      </c>
      <c r="O10" s="36"/>
      <c r="P10" s="35" t="s">
        <v>40</v>
      </c>
      <c r="Q10" s="35" t="s">
        <v>41</v>
      </c>
      <c r="R10" s="37" t="s">
        <v>51</v>
      </c>
      <c r="S10" s="36"/>
      <c r="T10" s="15" t="str">
        <f>"230,0"</f>
        <v>230,0</v>
      </c>
      <c r="U10" s="15" t="str">
        <f>"294,1240"</f>
        <v>294,1240</v>
      </c>
      <c r="V10" s="45" t="s">
        <v>325</v>
      </c>
    </row>
    <row r="12" spans="1:22" ht="16">
      <c r="A12" s="50" t="s">
        <v>52</v>
      </c>
      <c r="B12" s="50"/>
      <c r="C12" s="50"/>
      <c r="D12" s="50"/>
      <c r="E12" s="51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0"/>
      <c r="Q12" s="50"/>
      <c r="R12" s="50"/>
      <c r="S12" s="50"/>
    </row>
    <row r="13" spans="1:22">
      <c r="A13" s="31" t="s">
        <v>208</v>
      </c>
      <c r="B13" s="7" t="s">
        <v>53</v>
      </c>
      <c r="C13" s="7" t="s">
        <v>54</v>
      </c>
      <c r="D13" s="7" t="s">
        <v>55</v>
      </c>
      <c r="E13" s="8" t="s">
        <v>352</v>
      </c>
      <c r="F13" s="7" t="s">
        <v>56</v>
      </c>
      <c r="G13" s="7" t="s">
        <v>28</v>
      </c>
      <c r="H13" s="29" t="s">
        <v>21</v>
      </c>
      <c r="I13" s="29" t="s">
        <v>40</v>
      </c>
      <c r="J13" s="30" t="s">
        <v>41</v>
      </c>
      <c r="K13" s="31"/>
      <c r="L13" s="29" t="s">
        <v>42</v>
      </c>
      <c r="M13" s="30" t="s">
        <v>29</v>
      </c>
      <c r="N13" s="29" t="s">
        <v>29</v>
      </c>
      <c r="O13" s="31"/>
      <c r="P13" s="29" t="s">
        <v>22</v>
      </c>
      <c r="Q13" s="29" t="s">
        <v>41</v>
      </c>
      <c r="R13" s="29" t="s">
        <v>57</v>
      </c>
      <c r="S13" s="31"/>
      <c r="T13" s="9" t="str">
        <f>"285,0"</f>
        <v>285,0</v>
      </c>
      <c r="U13" s="9" t="str">
        <f>"336,2715"</f>
        <v>336,2715</v>
      </c>
      <c r="V13" s="43" t="s">
        <v>326</v>
      </c>
    </row>
    <row r="14" spans="1:22">
      <c r="A14" s="36" t="s">
        <v>209</v>
      </c>
      <c r="B14" s="13" t="s">
        <v>58</v>
      </c>
      <c r="C14" s="13" t="s">
        <v>59</v>
      </c>
      <c r="D14" s="13" t="s">
        <v>60</v>
      </c>
      <c r="E14" s="14" t="s">
        <v>352</v>
      </c>
      <c r="F14" s="13" t="s">
        <v>39</v>
      </c>
      <c r="G14" s="13" t="s">
        <v>28</v>
      </c>
      <c r="H14" s="35" t="s">
        <v>17</v>
      </c>
      <c r="I14" s="35" t="s">
        <v>61</v>
      </c>
      <c r="J14" s="35" t="s">
        <v>62</v>
      </c>
      <c r="K14" s="36"/>
      <c r="L14" s="35" t="s">
        <v>63</v>
      </c>
      <c r="M14" s="37" t="s">
        <v>20</v>
      </c>
      <c r="N14" s="37" t="s">
        <v>20</v>
      </c>
      <c r="O14" s="36"/>
      <c r="P14" s="35" t="s">
        <v>64</v>
      </c>
      <c r="Q14" s="37" t="s">
        <v>51</v>
      </c>
      <c r="R14" s="35" t="s">
        <v>51</v>
      </c>
      <c r="S14" s="36"/>
      <c r="T14" s="15" t="str">
        <f>"260,0"</f>
        <v>260,0</v>
      </c>
      <c r="U14" s="15" t="str">
        <f>"305,9160"</f>
        <v>305,9160</v>
      </c>
      <c r="V14" s="45" t="s">
        <v>325</v>
      </c>
    </row>
    <row r="16" spans="1:22" ht="16">
      <c r="A16" s="50" t="s">
        <v>65</v>
      </c>
      <c r="B16" s="50"/>
      <c r="C16" s="50"/>
      <c r="D16" s="50"/>
      <c r="E16" s="51"/>
      <c r="F16" s="50"/>
      <c r="G16" s="50"/>
      <c r="H16" s="50"/>
      <c r="I16" s="50"/>
      <c r="J16" s="50"/>
      <c r="K16" s="50"/>
      <c r="L16" s="50"/>
      <c r="M16" s="50"/>
      <c r="N16" s="50"/>
      <c r="O16" s="50"/>
      <c r="P16" s="50"/>
      <c r="Q16" s="50"/>
      <c r="R16" s="50"/>
      <c r="S16" s="50"/>
    </row>
    <row r="17" spans="1:22">
      <c r="A17" s="40" t="s">
        <v>208</v>
      </c>
      <c r="B17" s="16" t="s">
        <v>66</v>
      </c>
      <c r="C17" s="16" t="s">
        <v>67</v>
      </c>
      <c r="D17" s="16" t="s">
        <v>68</v>
      </c>
      <c r="E17" s="17" t="s">
        <v>352</v>
      </c>
      <c r="F17" s="16" t="s">
        <v>39</v>
      </c>
      <c r="G17" s="16" t="s">
        <v>28</v>
      </c>
      <c r="H17" s="38" t="s">
        <v>41</v>
      </c>
      <c r="I17" s="38" t="s">
        <v>51</v>
      </c>
      <c r="J17" s="39" t="s">
        <v>57</v>
      </c>
      <c r="K17" s="40"/>
      <c r="L17" s="38" t="s">
        <v>29</v>
      </c>
      <c r="M17" s="38" t="s">
        <v>69</v>
      </c>
      <c r="N17" s="39" t="s">
        <v>70</v>
      </c>
      <c r="O17" s="40"/>
      <c r="P17" s="38" t="s">
        <v>51</v>
      </c>
      <c r="Q17" s="38" t="s">
        <v>71</v>
      </c>
      <c r="R17" s="39" t="s">
        <v>72</v>
      </c>
      <c r="S17" s="40"/>
      <c r="T17" s="18" t="str">
        <f>"305,0"</f>
        <v>305,0</v>
      </c>
      <c r="U17" s="18" t="str">
        <f>"342,6980"</f>
        <v>342,6980</v>
      </c>
      <c r="V17" s="16" t="s">
        <v>43</v>
      </c>
    </row>
    <row r="19" spans="1:22" ht="16">
      <c r="A19" s="50" t="s">
        <v>73</v>
      </c>
      <c r="B19" s="50"/>
      <c r="C19" s="50"/>
      <c r="D19" s="50"/>
      <c r="E19" s="51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</row>
    <row r="20" spans="1:22">
      <c r="A20" s="31" t="s">
        <v>208</v>
      </c>
      <c r="B20" s="7" t="s">
        <v>74</v>
      </c>
      <c r="C20" s="7" t="s">
        <v>75</v>
      </c>
      <c r="D20" s="7" t="s">
        <v>76</v>
      </c>
      <c r="E20" s="8" t="s">
        <v>353</v>
      </c>
      <c r="F20" s="7" t="s">
        <v>56</v>
      </c>
      <c r="G20" s="7" t="s">
        <v>28</v>
      </c>
      <c r="H20" s="29" t="s">
        <v>21</v>
      </c>
      <c r="I20" s="29" t="s">
        <v>22</v>
      </c>
      <c r="J20" s="29" t="s">
        <v>23</v>
      </c>
      <c r="K20" s="31"/>
      <c r="L20" s="29" t="s">
        <v>42</v>
      </c>
      <c r="M20" s="30" t="s">
        <v>77</v>
      </c>
      <c r="N20" s="30" t="s">
        <v>29</v>
      </c>
      <c r="O20" s="31"/>
      <c r="P20" s="29" t="s">
        <v>22</v>
      </c>
      <c r="Q20" s="29" t="s">
        <v>41</v>
      </c>
      <c r="R20" s="30" t="s">
        <v>51</v>
      </c>
      <c r="S20" s="31"/>
      <c r="T20" s="9" t="str">
        <f>"267,5"</f>
        <v>267,5</v>
      </c>
      <c r="U20" s="9" t="str">
        <f>"281,5973"</f>
        <v>281,5973</v>
      </c>
      <c r="V20" s="43" t="s">
        <v>326</v>
      </c>
    </row>
    <row r="21" spans="1:22">
      <c r="A21" s="34" t="s">
        <v>208</v>
      </c>
      <c r="B21" s="10" t="s">
        <v>78</v>
      </c>
      <c r="C21" s="10" t="s">
        <v>79</v>
      </c>
      <c r="D21" s="10" t="s">
        <v>80</v>
      </c>
      <c r="E21" s="11" t="s">
        <v>352</v>
      </c>
      <c r="F21" s="10" t="s">
        <v>56</v>
      </c>
      <c r="G21" s="10" t="s">
        <v>28</v>
      </c>
      <c r="H21" s="32" t="s">
        <v>41</v>
      </c>
      <c r="I21" s="32" t="s">
        <v>51</v>
      </c>
      <c r="J21" s="32" t="s">
        <v>57</v>
      </c>
      <c r="K21" s="34"/>
      <c r="L21" s="32" t="s">
        <v>81</v>
      </c>
      <c r="M21" s="32" t="s">
        <v>70</v>
      </c>
      <c r="N21" s="33" t="s">
        <v>30</v>
      </c>
      <c r="O21" s="34"/>
      <c r="P21" s="32" t="s">
        <v>82</v>
      </c>
      <c r="Q21" s="32" t="s">
        <v>83</v>
      </c>
      <c r="R21" s="32" t="s">
        <v>84</v>
      </c>
      <c r="S21" s="34"/>
      <c r="T21" s="12" t="str">
        <f>"337,5"</f>
        <v>337,5</v>
      </c>
      <c r="U21" s="12" t="str">
        <f>"354,4763"</f>
        <v>354,4763</v>
      </c>
      <c r="V21" s="44" t="s">
        <v>326</v>
      </c>
    </row>
    <row r="22" spans="1:22">
      <c r="A22" s="34" t="s">
        <v>209</v>
      </c>
      <c r="B22" s="10" t="s">
        <v>74</v>
      </c>
      <c r="C22" s="10" t="s">
        <v>85</v>
      </c>
      <c r="D22" s="10" t="s">
        <v>76</v>
      </c>
      <c r="E22" s="11" t="s">
        <v>352</v>
      </c>
      <c r="F22" s="10" t="s">
        <v>56</v>
      </c>
      <c r="G22" s="10" t="s">
        <v>28</v>
      </c>
      <c r="H22" s="32" t="s">
        <v>21</v>
      </c>
      <c r="I22" s="32" t="s">
        <v>22</v>
      </c>
      <c r="J22" s="32" t="s">
        <v>23</v>
      </c>
      <c r="K22" s="34"/>
      <c r="L22" s="32" t="s">
        <v>42</v>
      </c>
      <c r="M22" s="33" t="s">
        <v>77</v>
      </c>
      <c r="N22" s="33" t="s">
        <v>29</v>
      </c>
      <c r="O22" s="34"/>
      <c r="P22" s="32" t="s">
        <v>22</v>
      </c>
      <c r="Q22" s="32" t="s">
        <v>41</v>
      </c>
      <c r="R22" s="33" t="s">
        <v>51</v>
      </c>
      <c r="S22" s="34"/>
      <c r="T22" s="12" t="str">
        <f>"267,5"</f>
        <v>267,5</v>
      </c>
      <c r="U22" s="12" t="str">
        <f>"281,5973"</f>
        <v>281,5973</v>
      </c>
      <c r="V22" s="44" t="s">
        <v>326</v>
      </c>
    </row>
    <row r="23" spans="1:22">
      <c r="A23" s="36" t="s">
        <v>210</v>
      </c>
      <c r="B23" s="13" t="s">
        <v>86</v>
      </c>
      <c r="C23" s="13" t="s">
        <v>87</v>
      </c>
      <c r="D23" s="13" t="s">
        <v>88</v>
      </c>
      <c r="E23" s="14" t="s">
        <v>352</v>
      </c>
      <c r="F23" s="13" t="s">
        <v>39</v>
      </c>
      <c r="G23" s="13" t="s">
        <v>28</v>
      </c>
      <c r="H23" s="37" t="s">
        <v>31</v>
      </c>
      <c r="I23" s="35" t="s">
        <v>31</v>
      </c>
      <c r="J23" s="35" t="s">
        <v>15</v>
      </c>
      <c r="K23" s="36"/>
      <c r="L23" s="35" t="s">
        <v>19</v>
      </c>
      <c r="M23" s="35" t="s">
        <v>42</v>
      </c>
      <c r="N23" s="36"/>
      <c r="O23" s="36"/>
      <c r="P23" s="35" t="s">
        <v>22</v>
      </c>
      <c r="Q23" s="35" t="s">
        <v>40</v>
      </c>
      <c r="R23" s="37" t="s">
        <v>41</v>
      </c>
      <c r="S23" s="36"/>
      <c r="T23" s="15" t="str">
        <f>"240,0"</f>
        <v>240,0</v>
      </c>
      <c r="U23" s="15" t="str">
        <f>"246,5280"</f>
        <v>246,5280</v>
      </c>
      <c r="V23" s="13" t="s">
        <v>43</v>
      </c>
    </row>
    <row r="25" spans="1:22" ht="16">
      <c r="A25" s="50" t="s">
        <v>10</v>
      </c>
      <c r="B25" s="50"/>
      <c r="C25" s="50"/>
      <c r="D25" s="50"/>
      <c r="E25" s="51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</row>
    <row r="26" spans="1:22">
      <c r="A26" s="40" t="s">
        <v>208</v>
      </c>
      <c r="B26" s="16" t="s">
        <v>89</v>
      </c>
      <c r="C26" s="42" t="s">
        <v>337</v>
      </c>
      <c r="D26" s="16" t="s">
        <v>90</v>
      </c>
      <c r="E26" s="17" t="s">
        <v>351</v>
      </c>
      <c r="F26" s="16" t="s">
        <v>39</v>
      </c>
      <c r="G26" s="16" t="s">
        <v>28</v>
      </c>
      <c r="H26" s="38" t="s">
        <v>42</v>
      </c>
      <c r="I26" s="38" t="s">
        <v>29</v>
      </c>
      <c r="J26" s="38" t="s">
        <v>81</v>
      </c>
      <c r="K26" s="40"/>
      <c r="L26" s="38" t="s">
        <v>91</v>
      </c>
      <c r="M26" s="38" t="s">
        <v>18</v>
      </c>
      <c r="N26" s="39" t="s">
        <v>63</v>
      </c>
      <c r="O26" s="40"/>
      <c r="P26" s="38" t="s">
        <v>19</v>
      </c>
      <c r="Q26" s="38" t="s">
        <v>42</v>
      </c>
      <c r="R26" s="39" t="s">
        <v>29</v>
      </c>
      <c r="S26" s="40"/>
      <c r="T26" s="18" t="str">
        <f>"162,5"</f>
        <v>162,5</v>
      </c>
      <c r="U26" s="18" t="str">
        <f>"217,0025"</f>
        <v>217,0025</v>
      </c>
      <c r="V26" s="16" t="s">
        <v>43</v>
      </c>
    </row>
    <row r="28" spans="1:22" ht="16">
      <c r="A28" s="50" t="s">
        <v>65</v>
      </c>
      <c r="B28" s="50"/>
      <c r="C28" s="50"/>
      <c r="D28" s="50"/>
      <c r="E28" s="51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</row>
    <row r="29" spans="1:22">
      <c r="A29" s="40" t="s">
        <v>208</v>
      </c>
      <c r="B29" s="16" t="s">
        <v>92</v>
      </c>
      <c r="C29" s="42" t="s">
        <v>338</v>
      </c>
      <c r="D29" s="16" t="s">
        <v>93</v>
      </c>
      <c r="E29" s="17" t="s">
        <v>351</v>
      </c>
      <c r="F29" s="16" t="s">
        <v>94</v>
      </c>
      <c r="G29" s="16" t="s">
        <v>28</v>
      </c>
      <c r="H29" s="38" t="s">
        <v>40</v>
      </c>
      <c r="I29" s="38" t="s">
        <v>41</v>
      </c>
      <c r="J29" s="38" t="s">
        <v>51</v>
      </c>
      <c r="K29" s="40"/>
      <c r="L29" s="38" t="s">
        <v>31</v>
      </c>
      <c r="M29" s="38" t="s">
        <v>48</v>
      </c>
      <c r="N29" s="39" t="s">
        <v>15</v>
      </c>
      <c r="O29" s="40"/>
      <c r="P29" s="38" t="s">
        <v>57</v>
      </c>
      <c r="Q29" s="38" t="s">
        <v>71</v>
      </c>
      <c r="R29" s="38" t="s">
        <v>95</v>
      </c>
      <c r="S29" s="40"/>
      <c r="T29" s="18" t="str">
        <f>"327,5"</f>
        <v>327,5</v>
      </c>
      <c r="U29" s="18" t="str">
        <f>"285,0232"</f>
        <v>285,0232</v>
      </c>
      <c r="V29" s="16" t="s">
        <v>96</v>
      </c>
    </row>
    <row r="31" spans="1:22" ht="16">
      <c r="A31" s="50" t="s">
        <v>73</v>
      </c>
      <c r="B31" s="50"/>
      <c r="C31" s="50"/>
      <c r="D31" s="50"/>
      <c r="E31" s="51"/>
      <c r="F31" s="50"/>
      <c r="G31" s="50"/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/>
    </row>
    <row r="32" spans="1:22">
      <c r="A32" s="31" t="s">
        <v>208</v>
      </c>
      <c r="B32" s="7" t="s">
        <v>97</v>
      </c>
      <c r="C32" s="43" t="s">
        <v>339</v>
      </c>
      <c r="D32" s="7" t="s">
        <v>98</v>
      </c>
      <c r="E32" s="8" t="s">
        <v>351</v>
      </c>
      <c r="F32" s="7" t="s">
        <v>39</v>
      </c>
      <c r="G32" s="7" t="s">
        <v>28</v>
      </c>
      <c r="H32" s="29" t="s">
        <v>15</v>
      </c>
      <c r="I32" s="29" t="s">
        <v>34</v>
      </c>
      <c r="J32" s="29" t="s">
        <v>22</v>
      </c>
      <c r="K32" s="31"/>
      <c r="L32" s="29" t="s">
        <v>29</v>
      </c>
      <c r="M32" s="30" t="s">
        <v>69</v>
      </c>
      <c r="N32" s="29" t="s">
        <v>69</v>
      </c>
      <c r="O32" s="31"/>
      <c r="P32" s="29" t="s">
        <v>51</v>
      </c>
      <c r="Q32" s="29" t="s">
        <v>82</v>
      </c>
      <c r="R32" s="30" t="s">
        <v>83</v>
      </c>
      <c r="S32" s="31"/>
      <c r="T32" s="9" t="str">
        <f>"295,0"</f>
        <v>295,0</v>
      </c>
      <c r="U32" s="9" t="str">
        <f>"238,3010"</f>
        <v>238,3010</v>
      </c>
      <c r="V32" s="43" t="s">
        <v>335</v>
      </c>
    </row>
    <row r="33" spans="1:22">
      <c r="A33" s="36" t="s">
        <v>209</v>
      </c>
      <c r="B33" s="13" t="s">
        <v>99</v>
      </c>
      <c r="C33" s="45" t="s">
        <v>340</v>
      </c>
      <c r="D33" s="13" t="s">
        <v>100</v>
      </c>
      <c r="E33" s="14" t="s">
        <v>351</v>
      </c>
      <c r="F33" s="13" t="s">
        <v>39</v>
      </c>
      <c r="G33" s="13" t="s">
        <v>28</v>
      </c>
      <c r="H33" s="35" t="s">
        <v>29</v>
      </c>
      <c r="I33" s="37" t="s">
        <v>30</v>
      </c>
      <c r="J33" s="35" t="s">
        <v>31</v>
      </c>
      <c r="K33" s="36"/>
      <c r="L33" s="35" t="s">
        <v>42</v>
      </c>
      <c r="M33" s="37" t="s">
        <v>81</v>
      </c>
      <c r="N33" s="37" t="s">
        <v>81</v>
      </c>
      <c r="O33" s="36"/>
      <c r="P33" s="35" t="s">
        <v>22</v>
      </c>
      <c r="Q33" s="35" t="s">
        <v>64</v>
      </c>
      <c r="R33" s="35" t="s">
        <v>51</v>
      </c>
      <c r="S33" s="36"/>
      <c r="T33" s="15" t="str">
        <f>"245,0"</f>
        <v>245,0</v>
      </c>
      <c r="U33" s="15" t="str">
        <f>"189,5810"</f>
        <v>189,5810</v>
      </c>
      <c r="V33" s="45" t="s">
        <v>325</v>
      </c>
    </row>
    <row r="35" spans="1:22" ht="16">
      <c r="A35" s="50" t="s">
        <v>101</v>
      </c>
      <c r="B35" s="50"/>
      <c r="C35" s="50"/>
      <c r="D35" s="50"/>
      <c r="E35" s="51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  <c r="Q35" s="50"/>
      <c r="R35" s="50"/>
      <c r="S35" s="50"/>
    </row>
    <row r="36" spans="1:22">
      <c r="A36" s="31" t="s">
        <v>208</v>
      </c>
      <c r="B36" s="7" t="s">
        <v>102</v>
      </c>
      <c r="C36" s="43" t="s">
        <v>320</v>
      </c>
      <c r="D36" s="7" t="s">
        <v>103</v>
      </c>
      <c r="E36" s="8" t="s">
        <v>351</v>
      </c>
      <c r="F36" s="7" t="s">
        <v>104</v>
      </c>
      <c r="G36" s="7" t="s">
        <v>105</v>
      </c>
      <c r="H36" s="29" t="s">
        <v>29</v>
      </c>
      <c r="I36" s="29" t="s">
        <v>30</v>
      </c>
      <c r="J36" s="30" t="s">
        <v>34</v>
      </c>
      <c r="K36" s="31"/>
      <c r="L36" s="29" t="s">
        <v>19</v>
      </c>
      <c r="M36" s="30" t="s">
        <v>42</v>
      </c>
      <c r="N36" s="30" t="s">
        <v>42</v>
      </c>
      <c r="O36" s="31"/>
      <c r="P36" s="30" t="s">
        <v>21</v>
      </c>
      <c r="Q36" s="29" t="s">
        <v>22</v>
      </c>
      <c r="R36" s="29" t="s">
        <v>51</v>
      </c>
      <c r="S36" s="31"/>
      <c r="T36" s="9" t="str">
        <f>"235,0"</f>
        <v>235,0</v>
      </c>
      <c r="U36" s="9" t="str">
        <f>"178,2710"</f>
        <v>178,2710</v>
      </c>
      <c r="V36" s="7" t="s">
        <v>106</v>
      </c>
    </row>
    <row r="37" spans="1:22">
      <c r="A37" s="34" t="s">
        <v>208</v>
      </c>
      <c r="B37" s="10" t="s">
        <v>107</v>
      </c>
      <c r="C37" s="10" t="s">
        <v>108</v>
      </c>
      <c r="D37" s="10" t="s">
        <v>109</v>
      </c>
      <c r="E37" s="11" t="s">
        <v>353</v>
      </c>
      <c r="F37" s="10" t="s">
        <v>110</v>
      </c>
      <c r="G37" s="10" t="s">
        <v>28</v>
      </c>
      <c r="H37" s="32" t="s">
        <v>84</v>
      </c>
      <c r="I37" s="32" t="s">
        <v>111</v>
      </c>
      <c r="J37" s="32" t="s">
        <v>112</v>
      </c>
      <c r="K37" s="34"/>
      <c r="L37" s="32" t="s">
        <v>22</v>
      </c>
      <c r="M37" s="33" t="s">
        <v>64</v>
      </c>
      <c r="N37" s="34"/>
      <c r="O37" s="34"/>
      <c r="P37" s="32" t="s">
        <v>113</v>
      </c>
      <c r="Q37" s="32" t="s">
        <v>114</v>
      </c>
      <c r="R37" s="32" t="s">
        <v>115</v>
      </c>
      <c r="S37" s="34"/>
      <c r="T37" s="12" t="str">
        <f>"490,0"</f>
        <v>490,0</v>
      </c>
      <c r="U37" s="12" t="str">
        <f>"363,2860"</f>
        <v>363,2860</v>
      </c>
      <c r="V37" s="10" t="s">
        <v>116</v>
      </c>
    </row>
    <row r="38" spans="1:22">
      <c r="A38" s="36" t="s">
        <v>208</v>
      </c>
      <c r="B38" s="13" t="s">
        <v>107</v>
      </c>
      <c r="C38" s="13" t="s">
        <v>117</v>
      </c>
      <c r="D38" s="13" t="s">
        <v>109</v>
      </c>
      <c r="E38" s="14" t="s">
        <v>352</v>
      </c>
      <c r="F38" s="13" t="s">
        <v>110</v>
      </c>
      <c r="G38" s="13" t="s">
        <v>28</v>
      </c>
      <c r="H38" s="35" t="s">
        <v>84</v>
      </c>
      <c r="I38" s="35" t="s">
        <v>111</v>
      </c>
      <c r="J38" s="35" t="s">
        <v>112</v>
      </c>
      <c r="K38" s="36"/>
      <c r="L38" s="35" t="s">
        <v>22</v>
      </c>
      <c r="M38" s="37" t="s">
        <v>64</v>
      </c>
      <c r="N38" s="36"/>
      <c r="O38" s="36"/>
      <c r="P38" s="35" t="s">
        <v>113</v>
      </c>
      <c r="Q38" s="35" t="s">
        <v>114</v>
      </c>
      <c r="R38" s="35" t="s">
        <v>115</v>
      </c>
      <c r="S38" s="36"/>
      <c r="T38" s="15" t="str">
        <f>"490,0"</f>
        <v>490,0</v>
      </c>
      <c r="U38" s="15" t="str">
        <f>"363,2860"</f>
        <v>363,2860</v>
      </c>
      <c r="V38" s="13" t="s">
        <v>116</v>
      </c>
    </row>
    <row r="40" spans="1:22" ht="16">
      <c r="A40" s="50" t="s">
        <v>118</v>
      </c>
      <c r="B40" s="50"/>
      <c r="C40" s="50"/>
      <c r="D40" s="50"/>
      <c r="E40" s="51"/>
      <c r="F40" s="50"/>
      <c r="G40" s="50"/>
      <c r="H40" s="50"/>
      <c r="I40" s="50"/>
      <c r="J40" s="50"/>
      <c r="K40" s="50"/>
      <c r="L40" s="50"/>
      <c r="M40" s="50"/>
      <c r="N40" s="50"/>
      <c r="O40" s="50"/>
      <c r="P40" s="50"/>
      <c r="Q40" s="50"/>
      <c r="R40" s="50"/>
      <c r="S40" s="50"/>
    </row>
    <row r="41" spans="1:22">
      <c r="A41" s="31" t="s">
        <v>208</v>
      </c>
      <c r="B41" s="7" t="s">
        <v>119</v>
      </c>
      <c r="C41" s="7" t="s">
        <v>120</v>
      </c>
      <c r="D41" s="7" t="s">
        <v>121</v>
      </c>
      <c r="E41" s="8" t="s">
        <v>352</v>
      </c>
      <c r="F41" s="7" t="s">
        <v>56</v>
      </c>
      <c r="G41" s="7" t="s">
        <v>28</v>
      </c>
      <c r="H41" s="29" t="s">
        <v>122</v>
      </c>
      <c r="I41" s="29" t="s">
        <v>123</v>
      </c>
      <c r="J41" s="29" t="s">
        <v>124</v>
      </c>
      <c r="K41" s="31"/>
      <c r="L41" s="29" t="s">
        <v>83</v>
      </c>
      <c r="M41" s="29" t="s">
        <v>125</v>
      </c>
      <c r="N41" s="30" t="s">
        <v>126</v>
      </c>
      <c r="O41" s="31"/>
      <c r="P41" s="29" t="s">
        <v>113</v>
      </c>
      <c r="Q41" s="29" t="s">
        <v>127</v>
      </c>
      <c r="R41" s="31"/>
      <c r="S41" s="31"/>
      <c r="T41" s="9" t="str">
        <f>"552,5"</f>
        <v>552,5</v>
      </c>
      <c r="U41" s="9" t="str">
        <f>"370,9485"</f>
        <v>370,9485</v>
      </c>
      <c r="V41" s="7"/>
    </row>
    <row r="42" spans="1:22">
      <c r="A42" s="34" t="s">
        <v>209</v>
      </c>
      <c r="B42" s="10" t="s">
        <v>129</v>
      </c>
      <c r="C42" s="10" t="s">
        <v>130</v>
      </c>
      <c r="D42" s="10" t="s">
        <v>131</v>
      </c>
      <c r="E42" s="11" t="s">
        <v>352</v>
      </c>
      <c r="F42" s="10" t="s">
        <v>39</v>
      </c>
      <c r="G42" s="10" t="s">
        <v>28</v>
      </c>
      <c r="H42" s="32" t="s">
        <v>83</v>
      </c>
      <c r="I42" s="32" t="s">
        <v>84</v>
      </c>
      <c r="J42" s="33" t="s">
        <v>132</v>
      </c>
      <c r="K42" s="34"/>
      <c r="L42" s="32" t="s">
        <v>51</v>
      </c>
      <c r="M42" s="33" t="s">
        <v>57</v>
      </c>
      <c r="N42" s="32" t="s">
        <v>57</v>
      </c>
      <c r="O42" s="34"/>
      <c r="P42" s="32" t="s">
        <v>133</v>
      </c>
      <c r="Q42" s="32" t="s">
        <v>134</v>
      </c>
      <c r="R42" s="32" t="s">
        <v>135</v>
      </c>
      <c r="S42" s="34"/>
      <c r="T42" s="12" t="str">
        <f>"500,0"</f>
        <v>500,0</v>
      </c>
      <c r="U42" s="12" t="str">
        <f>"345,8000"</f>
        <v>345,8000</v>
      </c>
      <c r="V42" s="44" t="s">
        <v>325</v>
      </c>
    </row>
    <row r="43" spans="1:22">
      <c r="A43" s="36" t="s">
        <v>210</v>
      </c>
      <c r="B43" s="13" t="s">
        <v>136</v>
      </c>
      <c r="C43" s="13" t="s">
        <v>137</v>
      </c>
      <c r="D43" s="13" t="s">
        <v>138</v>
      </c>
      <c r="E43" s="14" t="s">
        <v>352</v>
      </c>
      <c r="F43" s="13" t="s">
        <v>39</v>
      </c>
      <c r="G43" s="13" t="s">
        <v>28</v>
      </c>
      <c r="H43" s="35" t="s">
        <v>111</v>
      </c>
      <c r="I43" s="37" t="s">
        <v>139</v>
      </c>
      <c r="J43" s="35" t="s">
        <v>139</v>
      </c>
      <c r="K43" s="36"/>
      <c r="L43" s="35" t="s">
        <v>71</v>
      </c>
      <c r="M43" s="37" t="s">
        <v>82</v>
      </c>
      <c r="N43" s="37" t="s">
        <v>82</v>
      </c>
      <c r="O43" s="36"/>
      <c r="P43" s="35" t="s">
        <v>113</v>
      </c>
      <c r="Q43" s="35" t="s">
        <v>133</v>
      </c>
      <c r="R43" s="37" t="s">
        <v>114</v>
      </c>
      <c r="S43" s="36"/>
      <c r="T43" s="15" t="str">
        <f>"497,5"</f>
        <v>497,5</v>
      </c>
      <c r="U43" s="15" t="str">
        <f>"342,9268"</f>
        <v>342,9268</v>
      </c>
      <c r="V43" s="13" t="s">
        <v>43</v>
      </c>
    </row>
    <row r="45" spans="1:22" ht="16">
      <c r="A45" s="50" t="s">
        <v>140</v>
      </c>
      <c r="B45" s="50"/>
      <c r="C45" s="50"/>
      <c r="D45" s="50"/>
      <c r="E45" s="51"/>
      <c r="F45" s="50"/>
      <c r="G45" s="50"/>
      <c r="H45" s="50"/>
      <c r="I45" s="50"/>
      <c r="J45" s="50"/>
      <c r="K45" s="50"/>
      <c r="L45" s="50"/>
      <c r="M45" s="50"/>
      <c r="N45" s="50"/>
      <c r="O45" s="50"/>
      <c r="P45" s="50"/>
      <c r="Q45" s="50"/>
      <c r="R45" s="50"/>
      <c r="S45" s="50"/>
    </row>
    <row r="46" spans="1:22">
      <c r="A46" s="31" t="s">
        <v>208</v>
      </c>
      <c r="B46" s="7" t="s">
        <v>141</v>
      </c>
      <c r="C46" s="43" t="s">
        <v>322</v>
      </c>
      <c r="D46" s="7" t="s">
        <v>142</v>
      </c>
      <c r="E46" s="8" t="s">
        <v>351</v>
      </c>
      <c r="F46" s="7" t="s">
        <v>143</v>
      </c>
      <c r="G46" s="7" t="s">
        <v>28</v>
      </c>
      <c r="H46" s="29" t="s">
        <v>125</v>
      </c>
      <c r="I46" s="29" t="s">
        <v>111</v>
      </c>
      <c r="J46" s="29" t="s">
        <v>112</v>
      </c>
      <c r="K46" s="31"/>
      <c r="L46" s="29" t="s">
        <v>21</v>
      </c>
      <c r="M46" s="29" t="s">
        <v>23</v>
      </c>
      <c r="N46" s="30" t="s">
        <v>40</v>
      </c>
      <c r="O46" s="31"/>
      <c r="P46" s="29" t="s">
        <v>112</v>
      </c>
      <c r="Q46" s="29" t="s">
        <v>144</v>
      </c>
      <c r="R46" s="29" t="s">
        <v>145</v>
      </c>
      <c r="S46" s="30" t="s">
        <v>146</v>
      </c>
      <c r="T46" s="9" t="str">
        <f>"465,0"</f>
        <v>465,0</v>
      </c>
      <c r="U46" s="9" t="str">
        <f>"307,1790"</f>
        <v>307,1790</v>
      </c>
      <c r="V46" s="7" t="s">
        <v>147</v>
      </c>
    </row>
    <row r="47" spans="1:22">
      <c r="A47" s="34" t="s">
        <v>208</v>
      </c>
      <c r="B47" s="10" t="s">
        <v>148</v>
      </c>
      <c r="C47" s="10" t="s">
        <v>149</v>
      </c>
      <c r="D47" s="10" t="s">
        <v>150</v>
      </c>
      <c r="E47" s="11" t="s">
        <v>352</v>
      </c>
      <c r="F47" s="10" t="s">
        <v>39</v>
      </c>
      <c r="G47" s="10" t="s">
        <v>28</v>
      </c>
      <c r="H47" s="32" t="s">
        <v>84</v>
      </c>
      <c r="I47" s="32" t="s">
        <v>111</v>
      </c>
      <c r="J47" s="32" t="s">
        <v>112</v>
      </c>
      <c r="K47" s="34"/>
      <c r="L47" s="32" t="s">
        <v>40</v>
      </c>
      <c r="M47" s="32" t="s">
        <v>51</v>
      </c>
      <c r="N47" s="32" t="s">
        <v>57</v>
      </c>
      <c r="O47" s="34"/>
      <c r="P47" s="32" t="s">
        <v>114</v>
      </c>
      <c r="Q47" s="32" t="s">
        <v>115</v>
      </c>
      <c r="R47" s="32" t="s">
        <v>151</v>
      </c>
      <c r="S47" s="34"/>
      <c r="T47" s="12" t="str">
        <f>"530,0"</f>
        <v>530,0</v>
      </c>
      <c r="U47" s="12" t="str">
        <f>"344,0230"</f>
        <v>344,0230</v>
      </c>
      <c r="V47" s="10" t="s">
        <v>43</v>
      </c>
    </row>
    <row r="48" spans="1:22">
      <c r="A48" s="34" t="s">
        <v>209</v>
      </c>
      <c r="B48" s="10" t="s">
        <v>152</v>
      </c>
      <c r="C48" s="10" t="s">
        <v>153</v>
      </c>
      <c r="D48" s="10" t="s">
        <v>154</v>
      </c>
      <c r="E48" s="11" t="s">
        <v>352</v>
      </c>
      <c r="F48" s="10" t="s">
        <v>39</v>
      </c>
      <c r="G48" s="10" t="s">
        <v>28</v>
      </c>
      <c r="H48" s="32" t="s">
        <v>144</v>
      </c>
      <c r="I48" s="32" t="s">
        <v>155</v>
      </c>
      <c r="J48" s="33" t="s">
        <v>113</v>
      </c>
      <c r="K48" s="34"/>
      <c r="L48" s="32" t="s">
        <v>41</v>
      </c>
      <c r="M48" s="32" t="s">
        <v>57</v>
      </c>
      <c r="N48" s="34"/>
      <c r="O48" s="34"/>
      <c r="P48" s="32" t="s">
        <v>113</v>
      </c>
      <c r="Q48" s="32" t="s">
        <v>114</v>
      </c>
      <c r="R48" s="32" t="s">
        <v>115</v>
      </c>
      <c r="S48" s="34"/>
      <c r="T48" s="12" t="str">
        <f>"530,0"</f>
        <v>530,0</v>
      </c>
      <c r="U48" s="12" t="str">
        <f>"341,5320"</f>
        <v>341,5320</v>
      </c>
      <c r="V48" s="10" t="s">
        <v>43</v>
      </c>
    </row>
    <row r="49" spans="1:22">
      <c r="A49" s="34" t="s">
        <v>210</v>
      </c>
      <c r="B49" s="10" t="s">
        <v>156</v>
      </c>
      <c r="C49" s="10" t="s">
        <v>157</v>
      </c>
      <c r="D49" s="10" t="s">
        <v>158</v>
      </c>
      <c r="E49" s="11" t="s">
        <v>352</v>
      </c>
      <c r="F49" s="10" t="s">
        <v>39</v>
      </c>
      <c r="G49" s="10" t="s">
        <v>28</v>
      </c>
      <c r="H49" s="32" t="s">
        <v>21</v>
      </c>
      <c r="I49" s="32" t="s">
        <v>22</v>
      </c>
      <c r="J49" s="32" t="s">
        <v>40</v>
      </c>
      <c r="K49" s="34"/>
      <c r="L49" s="32" t="s">
        <v>31</v>
      </c>
      <c r="M49" s="32" t="s">
        <v>15</v>
      </c>
      <c r="N49" s="33" t="s">
        <v>16</v>
      </c>
      <c r="O49" s="34"/>
      <c r="P49" s="32" t="s">
        <v>83</v>
      </c>
      <c r="Q49" s="32" t="s">
        <v>84</v>
      </c>
      <c r="R49" s="32" t="s">
        <v>111</v>
      </c>
      <c r="S49" s="34"/>
      <c r="T49" s="12" t="str">
        <f>"345,0"</f>
        <v>345,0</v>
      </c>
      <c r="U49" s="12" t="str">
        <f>"220,6275"</f>
        <v>220,6275</v>
      </c>
      <c r="V49" s="10" t="s">
        <v>43</v>
      </c>
    </row>
    <row r="50" spans="1:22">
      <c r="A50" s="36" t="s">
        <v>208</v>
      </c>
      <c r="B50" s="13" t="s">
        <v>160</v>
      </c>
      <c r="C50" s="45" t="s">
        <v>341</v>
      </c>
      <c r="D50" s="13" t="s">
        <v>161</v>
      </c>
      <c r="E50" s="14" t="s">
        <v>354</v>
      </c>
      <c r="F50" s="13" t="s">
        <v>39</v>
      </c>
      <c r="G50" s="13" t="s">
        <v>28</v>
      </c>
      <c r="H50" s="35" t="s">
        <v>84</v>
      </c>
      <c r="I50" s="35" t="s">
        <v>111</v>
      </c>
      <c r="J50" s="37" t="s">
        <v>162</v>
      </c>
      <c r="K50" s="36"/>
      <c r="L50" s="35" t="s">
        <v>57</v>
      </c>
      <c r="M50" s="35" t="s">
        <v>163</v>
      </c>
      <c r="N50" s="37" t="s">
        <v>164</v>
      </c>
      <c r="O50" s="36"/>
      <c r="P50" s="35" t="s">
        <v>111</v>
      </c>
      <c r="Q50" s="35" t="s">
        <v>112</v>
      </c>
      <c r="R50" s="36"/>
      <c r="S50" s="36"/>
      <c r="T50" s="15" t="str">
        <f>"457,5"</f>
        <v>457,5</v>
      </c>
      <c r="U50" s="15" t="str">
        <f>"326,2811"</f>
        <v>326,2811</v>
      </c>
      <c r="V50" s="45" t="s">
        <v>325</v>
      </c>
    </row>
    <row r="52" spans="1:22" ht="16">
      <c r="A52" s="50" t="s">
        <v>165</v>
      </c>
      <c r="B52" s="50"/>
      <c r="C52" s="50"/>
      <c r="D52" s="50"/>
      <c r="E52" s="51"/>
      <c r="F52" s="50"/>
      <c r="G52" s="50"/>
      <c r="H52" s="50"/>
      <c r="I52" s="50"/>
      <c r="J52" s="50"/>
      <c r="K52" s="50"/>
      <c r="L52" s="50"/>
      <c r="M52" s="50"/>
      <c r="N52" s="50"/>
      <c r="O52" s="50"/>
      <c r="P52" s="50"/>
      <c r="Q52" s="50"/>
      <c r="R52" s="50"/>
      <c r="S52" s="50"/>
    </row>
    <row r="53" spans="1:22">
      <c r="A53" s="31" t="s">
        <v>208</v>
      </c>
      <c r="B53" s="7" t="s">
        <v>166</v>
      </c>
      <c r="C53" s="43" t="s">
        <v>342</v>
      </c>
      <c r="D53" s="7" t="s">
        <v>167</v>
      </c>
      <c r="E53" s="8" t="s">
        <v>351</v>
      </c>
      <c r="F53" s="7" t="s">
        <v>56</v>
      </c>
      <c r="G53" s="7" t="s">
        <v>28</v>
      </c>
      <c r="H53" s="29" t="s">
        <v>168</v>
      </c>
      <c r="I53" s="30" t="s">
        <v>162</v>
      </c>
      <c r="J53" s="30" t="s">
        <v>112</v>
      </c>
      <c r="K53" s="31"/>
      <c r="L53" s="29" t="s">
        <v>40</v>
      </c>
      <c r="M53" s="29" t="s">
        <v>41</v>
      </c>
      <c r="N53" s="29" t="s">
        <v>169</v>
      </c>
      <c r="O53" s="31"/>
      <c r="P53" s="29" t="s">
        <v>113</v>
      </c>
      <c r="Q53" s="29" t="s">
        <v>114</v>
      </c>
      <c r="R53" s="30" t="s">
        <v>115</v>
      </c>
      <c r="S53" s="31"/>
      <c r="T53" s="9" t="str">
        <f>"477,5"</f>
        <v>477,5</v>
      </c>
      <c r="U53" s="9" t="str">
        <f>"296,7185"</f>
        <v>296,7185</v>
      </c>
      <c r="V53" s="43" t="s">
        <v>326</v>
      </c>
    </row>
    <row r="54" spans="1:22">
      <c r="A54" s="34" t="s">
        <v>208</v>
      </c>
      <c r="B54" s="10" t="s">
        <v>170</v>
      </c>
      <c r="C54" s="10" t="s">
        <v>171</v>
      </c>
      <c r="D54" s="10" t="s">
        <v>172</v>
      </c>
      <c r="E54" s="11" t="s">
        <v>352</v>
      </c>
      <c r="F54" s="10" t="s">
        <v>39</v>
      </c>
      <c r="G54" s="10" t="s">
        <v>28</v>
      </c>
      <c r="H54" s="32" t="s">
        <v>144</v>
      </c>
      <c r="I54" s="32" t="s">
        <v>155</v>
      </c>
      <c r="J54" s="33" t="s">
        <v>113</v>
      </c>
      <c r="K54" s="34"/>
      <c r="L54" s="32" t="s">
        <v>82</v>
      </c>
      <c r="M54" s="33" t="s">
        <v>83</v>
      </c>
      <c r="N54" s="33" t="s">
        <v>83</v>
      </c>
      <c r="O54" s="34"/>
      <c r="P54" s="32" t="s">
        <v>144</v>
      </c>
      <c r="Q54" s="32" t="s">
        <v>155</v>
      </c>
      <c r="R54" s="32" t="s">
        <v>114</v>
      </c>
      <c r="S54" s="34"/>
      <c r="T54" s="12" t="str">
        <f>"530,0"</f>
        <v>530,0</v>
      </c>
      <c r="U54" s="12" t="str">
        <f>"331,2500"</f>
        <v>331,2500</v>
      </c>
      <c r="V54" s="44" t="s">
        <v>335</v>
      </c>
    </row>
    <row r="55" spans="1:22">
      <c r="A55" s="34" t="s">
        <v>209</v>
      </c>
      <c r="B55" s="10" t="s">
        <v>173</v>
      </c>
      <c r="C55" s="10" t="s">
        <v>174</v>
      </c>
      <c r="D55" s="10" t="s">
        <v>175</v>
      </c>
      <c r="E55" s="11" t="s">
        <v>352</v>
      </c>
      <c r="F55" s="10" t="s">
        <v>56</v>
      </c>
      <c r="G55" s="10" t="s">
        <v>28</v>
      </c>
      <c r="H55" s="32" t="s">
        <v>125</v>
      </c>
      <c r="I55" s="32" t="s">
        <v>168</v>
      </c>
      <c r="J55" s="33" t="s">
        <v>162</v>
      </c>
      <c r="K55" s="34"/>
      <c r="L55" s="32" t="s">
        <v>84</v>
      </c>
      <c r="M55" s="32" t="s">
        <v>132</v>
      </c>
      <c r="N55" s="32" t="s">
        <v>122</v>
      </c>
      <c r="O55" s="34"/>
      <c r="P55" s="32" t="s">
        <v>144</v>
      </c>
      <c r="Q55" s="32" t="s">
        <v>145</v>
      </c>
      <c r="R55" s="32" t="s">
        <v>133</v>
      </c>
      <c r="S55" s="34"/>
      <c r="T55" s="12" t="str">
        <f>"522,5"</f>
        <v>522,5</v>
      </c>
      <c r="U55" s="12" t="str">
        <f>"329,2273"</f>
        <v>329,2273</v>
      </c>
      <c r="V55" s="10"/>
    </row>
    <row r="56" spans="1:22">
      <c r="A56" s="36" t="s">
        <v>210</v>
      </c>
      <c r="B56" s="13" t="s">
        <v>166</v>
      </c>
      <c r="C56" s="13" t="s">
        <v>176</v>
      </c>
      <c r="D56" s="13" t="s">
        <v>167</v>
      </c>
      <c r="E56" s="14" t="s">
        <v>352</v>
      </c>
      <c r="F56" s="13" t="s">
        <v>56</v>
      </c>
      <c r="G56" s="13" t="s">
        <v>28</v>
      </c>
      <c r="H56" s="35" t="s">
        <v>168</v>
      </c>
      <c r="I56" s="37" t="s">
        <v>162</v>
      </c>
      <c r="J56" s="37" t="s">
        <v>112</v>
      </c>
      <c r="K56" s="36"/>
      <c r="L56" s="35" t="s">
        <v>40</v>
      </c>
      <c r="M56" s="35" t="s">
        <v>41</v>
      </c>
      <c r="N56" s="35" t="s">
        <v>169</v>
      </c>
      <c r="O56" s="36"/>
      <c r="P56" s="35" t="s">
        <v>113</v>
      </c>
      <c r="Q56" s="35" t="s">
        <v>114</v>
      </c>
      <c r="R56" s="37" t="s">
        <v>115</v>
      </c>
      <c r="S56" s="36"/>
      <c r="T56" s="15" t="str">
        <f>"477,5"</f>
        <v>477,5</v>
      </c>
      <c r="U56" s="15" t="str">
        <f>"296,7185"</f>
        <v>296,7185</v>
      </c>
      <c r="V56" s="45" t="s">
        <v>326</v>
      </c>
    </row>
    <row r="58" spans="1:22" ht="16">
      <c r="A58" s="50" t="s">
        <v>177</v>
      </c>
      <c r="B58" s="50"/>
      <c r="C58" s="50"/>
      <c r="D58" s="50"/>
      <c r="E58" s="51"/>
      <c r="F58" s="50"/>
      <c r="G58" s="50"/>
      <c r="H58" s="50"/>
      <c r="I58" s="50"/>
      <c r="J58" s="50"/>
      <c r="K58" s="50"/>
      <c r="L58" s="50"/>
      <c r="M58" s="50"/>
      <c r="N58" s="50"/>
      <c r="O58" s="50"/>
      <c r="P58" s="50"/>
      <c r="Q58" s="50"/>
      <c r="R58" s="50"/>
      <c r="S58" s="50"/>
    </row>
    <row r="59" spans="1:22">
      <c r="A59" s="40" t="s">
        <v>208</v>
      </c>
      <c r="B59" s="16" t="s">
        <v>178</v>
      </c>
      <c r="C59" s="16" t="s">
        <v>179</v>
      </c>
      <c r="D59" s="16" t="s">
        <v>180</v>
      </c>
      <c r="E59" s="17" t="s">
        <v>352</v>
      </c>
      <c r="F59" s="16" t="s">
        <v>27</v>
      </c>
      <c r="G59" s="16" t="s">
        <v>28</v>
      </c>
      <c r="H59" s="38" t="s">
        <v>115</v>
      </c>
      <c r="I59" s="39" t="s">
        <v>181</v>
      </c>
      <c r="J59" s="38" t="s">
        <v>181</v>
      </c>
      <c r="K59" s="40"/>
      <c r="L59" s="38" t="s">
        <v>83</v>
      </c>
      <c r="M59" s="38" t="s">
        <v>84</v>
      </c>
      <c r="N59" s="39" t="s">
        <v>111</v>
      </c>
      <c r="O59" s="40"/>
      <c r="P59" s="38" t="s">
        <v>135</v>
      </c>
      <c r="Q59" s="38" t="s">
        <v>182</v>
      </c>
      <c r="R59" s="38" t="s">
        <v>183</v>
      </c>
      <c r="S59" s="40"/>
      <c r="T59" s="18" t="str">
        <f>"655,0"</f>
        <v>655,0</v>
      </c>
      <c r="U59" s="18" t="str">
        <f>"389,0045"</f>
        <v>389,0045</v>
      </c>
      <c r="V59" s="16" t="s">
        <v>184</v>
      </c>
    </row>
    <row r="61" spans="1:22" ht="16">
      <c r="A61" s="50" t="s">
        <v>185</v>
      </c>
      <c r="B61" s="50"/>
      <c r="C61" s="50"/>
      <c r="D61" s="50"/>
      <c r="E61" s="51"/>
      <c r="F61" s="50"/>
      <c r="G61" s="50"/>
      <c r="H61" s="50"/>
      <c r="I61" s="50"/>
      <c r="J61" s="50"/>
      <c r="K61" s="50"/>
      <c r="L61" s="50"/>
      <c r="M61" s="50"/>
      <c r="N61" s="50"/>
      <c r="O61" s="50"/>
      <c r="P61" s="50"/>
      <c r="Q61" s="50"/>
      <c r="R61" s="50"/>
      <c r="S61" s="50"/>
    </row>
    <row r="62" spans="1:22">
      <c r="A62" s="40" t="s">
        <v>208</v>
      </c>
      <c r="B62" s="16" t="s">
        <v>186</v>
      </c>
      <c r="C62" s="42" t="s">
        <v>343</v>
      </c>
      <c r="D62" s="16" t="s">
        <v>187</v>
      </c>
      <c r="E62" s="17" t="s">
        <v>351</v>
      </c>
      <c r="F62" s="16" t="s">
        <v>110</v>
      </c>
      <c r="G62" s="16" t="s">
        <v>28</v>
      </c>
      <c r="H62" s="38" t="s">
        <v>82</v>
      </c>
      <c r="I62" s="38" t="s">
        <v>83</v>
      </c>
      <c r="J62" s="39" t="s">
        <v>188</v>
      </c>
      <c r="K62" s="40"/>
      <c r="L62" s="39" t="s">
        <v>22</v>
      </c>
      <c r="M62" s="38" t="s">
        <v>22</v>
      </c>
      <c r="N62" s="39" t="s">
        <v>40</v>
      </c>
      <c r="O62" s="40"/>
      <c r="P62" s="38" t="s">
        <v>83</v>
      </c>
      <c r="Q62" s="38" t="s">
        <v>84</v>
      </c>
      <c r="R62" s="38" t="s">
        <v>168</v>
      </c>
      <c r="S62" s="40"/>
      <c r="T62" s="18" t="str">
        <f>"395,0"</f>
        <v>395,0</v>
      </c>
      <c r="U62" s="18" t="str">
        <f>"221,2000"</f>
        <v>221,2000</v>
      </c>
      <c r="V62" s="16" t="s">
        <v>116</v>
      </c>
    </row>
    <row r="64" spans="1:22">
      <c r="C64" s="3"/>
      <c r="D64" s="3"/>
      <c r="E64" s="3"/>
      <c r="G64" s="19"/>
      <c r="H64" s="5"/>
    </row>
    <row r="65" spans="2:8">
      <c r="C65" s="3"/>
      <c r="D65" s="3"/>
      <c r="E65" s="3"/>
      <c r="G65" s="19"/>
      <c r="H65" s="5"/>
    </row>
    <row r="66" spans="2:8" ht="18">
      <c r="B66" s="20" t="s">
        <v>189</v>
      </c>
      <c r="C66" s="20"/>
      <c r="E66" s="3"/>
      <c r="G66" s="19"/>
      <c r="H66" s="5"/>
    </row>
    <row r="67" spans="2:8" ht="16">
      <c r="B67" s="21" t="s">
        <v>190</v>
      </c>
      <c r="C67" s="21"/>
      <c r="E67" s="3"/>
      <c r="G67" s="19"/>
      <c r="H67" s="5"/>
    </row>
    <row r="68" spans="2:8" ht="14">
      <c r="B68" s="22"/>
      <c r="C68" s="23" t="s">
        <v>198</v>
      </c>
      <c r="E68" s="3"/>
      <c r="G68" s="3"/>
      <c r="H68" s="3"/>
    </row>
    <row r="69" spans="2:8" ht="14">
      <c r="B69" s="24" t="s">
        <v>191</v>
      </c>
      <c r="C69" s="24" t="s">
        <v>192</v>
      </c>
      <c r="D69" s="24" t="s">
        <v>344</v>
      </c>
      <c r="E69" s="25" t="s">
        <v>193</v>
      </c>
      <c r="F69" s="24" t="s">
        <v>194</v>
      </c>
      <c r="G69" s="3"/>
      <c r="H69" s="3"/>
    </row>
    <row r="70" spans="2:8">
      <c r="B70" s="5" t="s">
        <v>78</v>
      </c>
      <c r="C70" s="5" t="s">
        <v>198</v>
      </c>
      <c r="D70" s="27" t="s">
        <v>197</v>
      </c>
      <c r="E70" s="28">
        <v>337.5</v>
      </c>
      <c r="F70" s="26">
        <v>354.47625070810301</v>
      </c>
      <c r="G70" s="3"/>
      <c r="H70" s="3"/>
    </row>
    <row r="71" spans="2:8">
      <c r="B71" s="5" t="s">
        <v>66</v>
      </c>
      <c r="C71" s="5" t="s">
        <v>198</v>
      </c>
      <c r="D71" s="27" t="s">
        <v>199</v>
      </c>
      <c r="E71" s="28">
        <v>305</v>
      </c>
      <c r="F71" s="26">
        <v>342.69800186157198</v>
      </c>
      <c r="G71" s="3"/>
      <c r="H71" s="3"/>
    </row>
    <row r="72" spans="2:8">
      <c r="B72" s="5" t="s">
        <v>53</v>
      </c>
      <c r="C72" s="5" t="s">
        <v>198</v>
      </c>
      <c r="D72" s="27" t="s">
        <v>200</v>
      </c>
      <c r="E72" s="28">
        <v>285</v>
      </c>
      <c r="F72" s="26">
        <v>336.27151429653202</v>
      </c>
      <c r="G72" s="3"/>
      <c r="H72" s="3"/>
    </row>
    <row r="73" spans="2:8">
      <c r="G73" s="3"/>
      <c r="H73" s="3"/>
    </row>
    <row r="74" spans="2:8" ht="16">
      <c r="B74" s="21" t="s">
        <v>201</v>
      </c>
      <c r="C74" s="21"/>
      <c r="G74" s="3"/>
      <c r="H74" s="3"/>
    </row>
    <row r="75" spans="2:8" ht="14">
      <c r="B75" s="22"/>
      <c r="C75" s="23" t="s">
        <v>202</v>
      </c>
      <c r="G75" s="3"/>
      <c r="H75" s="3"/>
    </row>
    <row r="76" spans="2:8" ht="14">
      <c r="B76" s="24" t="s">
        <v>191</v>
      </c>
      <c r="C76" s="24" t="s">
        <v>192</v>
      </c>
      <c r="D76" s="24" t="s">
        <v>344</v>
      </c>
      <c r="E76" s="25" t="s">
        <v>193</v>
      </c>
      <c r="F76" s="24" t="s">
        <v>194</v>
      </c>
      <c r="G76" s="3"/>
      <c r="H76" s="3"/>
    </row>
    <row r="77" spans="2:8">
      <c r="B77" s="5" t="s">
        <v>141</v>
      </c>
      <c r="C77" s="41" t="s">
        <v>328</v>
      </c>
      <c r="D77" s="27" t="s">
        <v>203</v>
      </c>
      <c r="E77" s="28">
        <v>465</v>
      </c>
      <c r="F77" s="26">
        <v>307.17900305986399</v>
      </c>
      <c r="G77" s="3"/>
      <c r="H77" s="3"/>
    </row>
    <row r="78" spans="2:8">
      <c r="B78" s="5" t="s">
        <v>166</v>
      </c>
      <c r="C78" s="41" t="s">
        <v>328</v>
      </c>
      <c r="D78" s="27" t="s">
        <v>204</v>
      </c>
      <c r="E78" s="28">
        <v>477.5</v>
      </c>
      <c r="F78" s="26">
        <v>296.718499362469</v>
      </c>
      <c r="G78" s="3"/>
      <c r="H78" s="3"/>
    </row>
    <row r="79" spans="2:8">
      <c r="B79" s="5" t="s">
        <v>92</v>
      </c>
      <c r="C79" s="41" t="s">
        <v>328</v>
      </c>
      <c r="D79" s="27" t="s">
        <v>199</v>
      </c>
      <c r="E79" s="28">
        <v>327.5</v>
      </c>
      <c r="F79" s="26">
        <v>285.02324834465998</v>
      </c>
      <c r="G79" s="3"/>
      <c r="H79" s="3"/>
    </row>
    <row r="80" spans="2:8">
      <c r="G80" s="3"/>
      <c r="H80" s="3"/>
    </row>
    <row r="81" spans="2:8" ht="14">
      <c r="B81" s="22"/>
      <c r="C81" s="23" t="s">
        <v>198</v>
      </c>
      <c r="G81" s="3"/>
      <c r="H81" s="3"/>
    </row>
    <row r="82" spans="2:8" ht="14">
      <c r="B82" s="24" t="s">
        <v>191</v>
      </c>
      <c r="C82" s="24" t="s">
        <v>192</v>
      </c>
      <c r="D82" s="24" t="s">
        <v>344</v>
      </c>
      <c r="E82" s="25" t="s">
        <v>193</v>
      </c>
      <c r="F82" s="24" t="s">
        <v>194</v>
      </c>
      <c r="G82" s="3"/>
      <c r="H82" s="3"/>
    </row>
    <row r="83" spans="2:8">
      <c r="B83" s="5" t="s">
        <v>178</v>
      </c>
      <c r="C83" s="5" t="s">
        <v>198</v>
      </c>
      <c r="D83" s="27" t="s">
        <v>206</v>
      </c>
      <c r="E83" s="28">
        <v>655</v>
      </c>
      <c r="F83" s="26">
        <v>389.00451630353899</v>
      </c>
      <c r="G83" s="3"/>
      <c r="H83" s="3"/>
    </row>
    <row r="84" spans="2:8">
      <c r="B84" s="5" t="s">
        <v>119</v>
      </c>
      <c r="C84" s="5" t="s">
        <v>198</v>
      </c>
      <c r="D84" s="27" t="s">
        <v>207</v>
      </c>
      <c r="E84" s="28">
        <v>552.5</v>
      </c>
      <c r="F84" s="26">
        <v>370.94850584864599</v>
      </c>
      <c r="G84" s="19"/>
      <c r="H84" s="5"/>
    </row>
    <row r="85" spans="2:8">
      <c r="B85" s="5" t="s">
        <v>107</v>
      </c>
      <c r="C85" s="5" t="s">
        <v>198</v>
      </c>
      <c r="D85" s="27" t="s">
        <v>205</v>
      </c>
      <c r="E85" s="28">
        <v>490</v>
      </c>
      <c r="F85" s="26">
        <v>363.28600168228098</v>
      </c>
      <c r="G85" s="19"/>
      <c r="H85" s="5"/>
    </row>
  </sheetData>
  <mergeCells count="27">
    <mergeCell ref="T3:T4"/>
    <mergeCell ref="U3:U4"/>
    <mergeCell ref="A1:V2"/>
    <mergeCell ref="H3:K3"/>
    <mergeCell ref="L3:O3"/>
    <mergeCell ref="P3:S3"/>
    <mergeCell ref="A3:A4"/>
    <mergeCell ref="C3:C4"/>
    <mergeCell ref="D3:D4"/>
    <mergeCell ref="V3:V4"/>
    <mergeCell ref="G3:G4"/>
    <mergeCell ref="F3:F4"/>
    <mergeCell ref="A52:S52"/>
    <mergeCell ref="A58:S58"/>
    <mergeCell ref="A61:S61"/>
    <mergeCell ref="B3:B4"/>
    <mergeCell ref="A28:S28"/>
    <mergeCell ref="A31:S31"/>
    <mergeCell ref="A35:S35"/>
    <mergeCell ref="A40:S40"/>
    <mergeCell ref="A45:S45"/>
    <mergeCell ref="A5:S5"/>
    <mergeCell ref="A12:S12"/>
    <mergeCell ref="A16:S16"/>
    <mergeCell ref="A19:S19"/>
    <mergeCell ref="A25:S25"/>
    <mergeCell ref="E3:E4"/>
  </mergeCells>
  <phoneticPr fontId="0" type="noConversion"/>
  <pageMargins left="0.19685039370078741" right="0.47244094488188981" top="0.43307086614173229" bottom="0.47244094488188981" header="0.51181102362204722" footer="0.51181102362204722"/>
  <pageSetup scale="58" fitToHeight="100" orientation="landscape" horizontalDpi="300" verticalDpi="300" r:id="rId1"/>
  <headerFooter alignWithMargins="0">
    <oddFooter>&amp;L&amp;G&amp;R&amp;D&amp;T&amp;P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77"/>
  <sheetViews>
    <sheetView topLeftCell="A21" zoomScaleNormal="100" workbookViewId="0">
      <selection activeCell="E55" sqref="E55"/>
    </sheetView>
  </sheetViews>
  <sheetFormatPr baseColWidth="10" defaultColWidth="9.1640625" defaultRowHeight="13"/>
  <cols>
    <col min="1" max="1" width="7.1640625" style="5" bestFit="1" customWidth="1"/>
    <col min="2" max="2" width="21.6640625" style="5" customWidth="1"/>
    <col min="3" max="3" width="27.83203125" style="5" customWidth="1"/>
    <col min="4" max="4" width="20.83203125" style="5" bestFit="1" customWidth="1"/>
    <col min="5" max="5" width="10.1640625" style="19" bestFit="1" customWidth="1"/>
    <col min="6" max="6" width="21.83203125" style="5" customWidth="1"/>
    <col min="7" max="7" width="26.83203125" style="5" bestFit="1" customWidth="1"/>
    <col min="8" max="11" width="5.5" style="27" customWidth="1"/>
    <col min="12" max="12" width="11.1640625" style="28" customWidth="1"/>
    <col min="13" max="13" width="8.5" style="6" bestFit="1" customWidth="1"/>
    <col min="14" max="14" width="19.1640625" style="5" customWidth="1"/>
    <col min="15" max="16384" width="9.1640625" style="3"/>
  </cols>
  <sheetData>
    <row r="1" spans="1:14" s="2" customFormat="1" ht="29" customHeight="1">
      <c r="A1" s="58" t="s">
        <v>346</v>
      </c>
      <c r="B1" s="59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1"/>
    </row>
    <row r="2" spans="1:14" s="2" customFormat="1" ht="62" customHeight="1" thickBot="1">
      <c r="A2" s="62"/>
      <c r="B2" s="63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5"/>
    </row>
    <row r="3" spans="1:14" s="1" customFormat="1" ht="12.75" customHeight="1">
      <c r="A3" s="67" t="s">
        <v>348</v>
      </c>
      <c r="B3" s="52" t="s">
        <v>0</v>
      </c>
      <c r="C3" s="69" t="s">
        <v>349</v>
      </c>
      <c r="D3" s="69" t="s">
        <v>6</v>
      </c>
      <c r="E3" s="56" t="s">
        <v>350</v>
      </c>
      <c r="F3" s="66"/>
      <c r="G3" s="66" t="s">
        <v>5</v>
      </c>
      <c r="H3" s="66" t="s">
        <v>8</v>
      </c>
      <c r="I3" s="66"/>
      <c r="J3" s="66"/>
      <c r="K3" s="66"/>
      <c r="L3" s="73" t="s">
        <v>284</v>
      </c>
      <c r="M3" s="56" t="s">
        <v>3</v>
      </c>
      <c r="N3" s="71" t="s">
        <v>2</v>
      </c>
    </row>
    <row r="4" spans="1:14" s="1" customFormat="1" ht="21" customHeight="1" thickBot="1">
      <c r="A4" s="68"/>
      <c r="B4" s="53"/>
      <c r="C4" s="70"/>
      <c r="D4" s="70"/>
      <c r="E4" s="57"/>
      <c r="F4" s="70"/>
      <c r="G4" s="70"/>
      <c r="H4" s="4">
        <v>1</v>
      </c>
      <c r="I4" s="4">
        <v>2</v>
      </c>
      <c r="J4" s="4">
        <v>3</v>
      </c>
      <c r="K4" s="4" t="s">
        <v>4</v>
      </c>
      <c r="L4" s="74"/>
      <c r="M4" s="57"/>
      <c r="N4" s="72"/>
    </row>
    <row r="5" spans="1:14" ht="16">
      <c r="A5" s="54" t="s">
        <v>10</v>
      </c>
      <c r="B5" s="54"/>
      <c r="C5" s="55"/>
      <c r="D5" s="55"/>
      <c r="E5" s="55"/>
      <c r="F5" s="55"/>
      <c r="G5" s="55"/>
      <c r="H5" s="55"/>
      <c r="I5" s="55"/>
      <c r="J5" s="55"/>
      <c r="K5" s="55"/>
    </row>
    <row r="6" spans="1:14">
      <c r="A6" s="40" t="s">
        <v>208</v>
      </c>
      <c r="B6" s="16" t="s">
        <v>11</v>
      </c>
      <c r="C6" s="42" t="s">
        <v>316</v>
      </c>
      <c r="D6" s="16" t="s">
        <v>12</v>
      </c>
      <c r="E6" s="17" t="s">
        <v>351</v>
      </c>
      <c r="F6" s="16" t="s">
        <v>13</v>
      </c>
      <c r="G6" s="16" t="s">
        <v>14</v>
      </c>
      <c r="H6" s="38" t="s">
        <v>18</v>
      </c>
      <c r="I6" s="38" t="s">
        <v>19</v>
      </c>
      <c r="J6" s="39" t="s">
        <v>20</v>
      </c>
      <c r="K6" s="40"/>
      <c r="L6" s="46" t="str">
        <f>"50,0"</f>
        <v>50,0</v>
      </c>
      <c r="M6" s="18" t="str">
        <f>"64,9200"</f>
        <v>64,9200</v>
      </c>
      <c r="N6" s="16" t="s">
        <v>24</v>
      </c>
    </row>
    <row r="8" spans="1:14" ht="16">
      <c r="A8" s="50" t="s">
        <v>52</v>
      </c>
      <c r="B8" s="50"/>
      <c r="C8" s="50"/>
      <c r="D8" s="50"/>
      <c r="E8" s="51"/>
      <c r="F8" s="50"/>
      <c r="G8" s="50"/>
      <c r="H8" s="50"/>
      <c r="I8" s="50"/>
      <c r="J8" s="50"/>
      <c r="K8" s="50"/>
    </row>
    <row r="9" spans="1:14">
      <c r="A9" s="31" t="s">
        <v>208</v>
      </c>
      <c r="B9" s="7" t="s">
        <v>212</v>
      </c>
      <c r="C9" s="43" t="s">
        <v>329</v>
      </c>
      <c r="D9" s="7" t="s">
        <v>213</v>
      </c>
      <c r="E9" s="8" t="s">
        <v>351</v>
      </c>
      <c r="F9" s="7" t="s">
        <v>110</v>
      </c>
      <c r="G9" s="7" t="s">
        <v>28</v>
      </c>
      <c r="H9" s="29" t="s">
        <v>214</v>
      </c>
      <c r="I9" s="29" t="s">
        <v>32</v>
      </c>
      <c r="J9" s="29" t="s">
        <v>50</v>
      </c>
      <c r="K9" s="31"/>
      <c r="L9" s="47" t="str">
        <f>"37,5"</f>
        <v>37,5</v>
      </c>
      <c r="M9" s="9" t="str">
        <f>"45,3975"</f>
        <v>45,3975</v>
      </c>
      <c r="N9" s="7" t="s">
        <v>116</v>
      </c>
    </row>
    <row r="10" spans="1:14">
      <c r="A10" s="36" t="s">
        <v>208</v>
      </c>
      <c r="B10" s="13" t="s">
        <v>215</v>
      </c>
      <c r="C10" s="13" t="s">
        <v>216</v>
      </c>
      <c r="D10" s="13" t="s">
        <v>217</v>
      </c>
      <c r="E10" s="14" t="s">
        <v>352</v>
      </c>
      <c r="F10" s="13" t="s">
        <v>110</v>
      </c>
      <c r="G10" s="13" t="s">
        <v>28</v>
      </c>
      <c r="H10" s="35" t="s">
        <v>30</v>
      </c>
      <c r="I10" s="37" t="s">
        <v>218</v>
      </c>
      <c r="J10" s="37" t="s">
        <v>218</v>
      </c>
      <c r="K10" s="36"/>
      <c r="L10" s="48" t="str">
        <f>"70,0"</f>
        <v>70,0</v>
      </c>
      <c r="M10" s="15" t="str">
        <f>"84,0140"</f>
        <v>84,0140</v>
      </c>
      <c r="N10" s="13" t="s">
        <v>116</v>
      </c>
    </row>
    <row r="12" spans="1:14" ht="16">
      <c r="A12" s="50" t="s">
        <v>65</v>
      </c>
      <c r="B12" s="50"/>
      <c r="C12" s="50"/>
      <c r="D12" s="50"/>
      <c r="E12" s="51"/>
      <c r="F12" s="50"/>
      <c r="G12" s="50"/>
      <c r="H12" s="50"/>
      <c r="I12" s="50"/>
      <c r="J12" s="50"/>
      <c r="K12" s="50"/>
    </row>
    <row r="13" spans="1:14">
      <c r="A13" s="40" t="s">
        <v>208</v>
      </c>
      <c r="B13" s="16" t="s">
        <v>219</v>
      </c>
      <c r="C13" s="16" t="s">
        <v>220</v>
      </c>
      <c r="D13" s="16" t="s">
        <v>93</v>
      </c>
      <c r="E13" s="17" t="s">
        <v>353</v>
      </c>
      <c r="F13" s="16" t="s">
        <v>13</v>
      </c>
      <c r="G13" s="16" t="s">
        <v>14</v>
      </c>
      <c r="H13" s="38" t="s">
        <v>19</v>
      </c>
      <c r="I13" s="39" t="s">
        <v>42</v>
      </c>
      <c r="J13" s="40"/>
      <c r="K13" s="40"/>
      <c r="L13" s="46" t="str">
        <f>"50,0"</f>
        <v>50,0</v>
      </c>
      <c r="M13" s="18" t="str">
        <f>"56,7000"</f>
        <v>56,7000</v>
      </c>
      <c r="N13" s="16" t="s">
        <v>24</v>
      </c>
    </row>
    <row r="15" spans="1:14" ht="16">
      <c r="A15" s="50" t="s">
        <v>73</v>
      </c>
      <c r="B15" s="50"/>
      <c r="C15" s="50"/>
      <c r="D15" s="50"/>
      <c r="E15" s="51"/>
      <c r="F15" s="50"/>
      <c r="G15" s="50"/>
      <c r="H15" s="50"/>
      <c r="I15" s="50"/>
      <c r="J15" s="50"/>
      <c r="K15" s="50"/>
    </row>
    <row r="16" spans="1:14">
      <c r="A16" s="31" t="s">
        <v>208</v>
      </c>
      <c r="B16" s="7" t="s">
        <v>221</v>
      </c>
      <c r="C16" s="7" t="s">
        <v>222</v>
      </c>
      <c r="D16" s="7" t="s">
        <v>223</v>
      </c>
      <c r="E16" s="8" t="s">
        <v>352</v>
      </c>
      <c r="F16" s="7" t="s">
        <v>56</v>
      </c>
      <c r="G16" s="7" t="s">
        <v>28</v>
      </c>
      <c r="H16" s="29" t="s">
        <v>30</v>
      </c>
      <c r="I16" s="30" t="s">
        <v>218</v>
      </c>
      <c r="J16" s="30" t="s">
        <v>218</v>
      </c>
      <c r="K16" s="31"/>
      <c r="L16" s="47" t="str">
        <f>"70,0"</f>
        <v>70,0</v>
      </c>
      <c r="M16" s="9" t="str">
        <f>"74,2910"</f>
        <v>74,2910</v>
      </c>
      <c r="N16" s="43" t="s">
        <v>326</v>
      </c>
    </row>
    <row r="17" spans="1:14">
      <c r="A17" s="36" t="s">
        <v>211</v>
      </c>
      <c r="B17" s="13" t="s">
        <v>224</v>
      </c>
      <c r="C17" s="13" t="s">
        <v>225</v>
      </c>
      <c r="D17" s="13" t="s">
        <v>226</v>
      </c>
      <c r="E17" s="14" t="s">
        <v>352</v>
      </c>
      <c r="F17" s="13" t="s">
        <v>94</v>
      </c>
      <c r="G17" s="13" t="s">
        <v>28</v>
      </c>
      <c r="H17" s="37" t="s">
        <v>15</v>
      </c>
      <c r="I17" s="37" t="s">
        <v>15</v>
      </c>
      <c r="J17" s="37" t="s">
        <v>15</v>
      </c>
      <c r="K17" s="36"/>
      <c r="L17" s="48">
        <v>0</v>
      </c>
      <c r="M17" s="15" t="str">
        <f>"0,0000"</f>
        <v>0,0000</v>
      </c>
      <c r="N17" s="13" t="s">
        <v>106</v>
      </c>
    </row>
    <row r="19" spans="1:14" ht="16">
      <c r="A19" s="50" t="s">
        <v>101</v>
      </c>
      <c r="B19" s="50"/>
      <c r="C19" s="50"/>
      <c r="D19" s="50"/>
      <c r="E19" s="51"/>
      <c r="F19" s="50"/>
      <c r="G19" s="50"/>
      <c r="H19" s="50"/>
      <c r="I19" s="50"/>
      <c r="J19" s="50"/>
      <c r="K19" s="50"/>
    </row>
    <row r="20" spans="1:14">
      <c r="A20" s="40" t="s">
        <v>208</v>
      </c>
      <c r="B20" s="16" t="s">
        <v>227</v>
      </c>
      <c r="C20" s="42" t="s">
        <v>330</v>
      </c>
      <c r="D20" s="16" t="s">
        <v>228</v>
      </c>
      <c r="E20" s="17" t="s">
        <v>354</v>
      </c>
      <c r="F20" s="16" t="s">
        <v>39</v>
      </c>
      <c r="G20" s="16" t="s">
        <v>28</v>
      </c>
      <c r="H20" s="38" t="s">
        <v>42</v>
      </c>
      <c r="I20" s="38" t="s">
        <v>77</v>
      </c>
      <c r="J20" s="39" t="s">
        <v>29</v>
      </c>
      <c r="K20" s="40"/>
      <c r="L20" s="46" t="str">
        <f>"57,5"</f>
        <v>57,5</v>
      </c>
      <c r="M20" s="18" t="str">
        <f>"61,5642"</f>
        <v>61,5642</v>
      </c>
      <c r="N20" s="16" t="s">
        <v>43</v>
      </c>
    </row>
    <row r="22" spans="1:14" ht="16">
      <c r="A22" s="50" t="s">
        <v>10</v>
      </c>
      <c r="B22" s="50"/>
      <c r="C22" s="50"/>
      <c r="D22" s="50"/>
      <c r="E22" s="51"/>
      <c r="F22" s="50"/>
      <c r="G22" s="50"/>
      <c r="H22" s="50"/>
      <c r="I22" s="50"/>
      <c r="J22" s="50"/>
      <c r="K22" s="50"/>
    </row>
    <row r="23" spans="1:14">
      <c r="A23" s="40" t="s">
        <v>208</v>
      </c>
      <c r="B23" s="16" t="s">
        <v>229</v>
      </c>
      <c r="C23" s="42" t="s">
        <v>331</v>
      </c>
      <c r="D23" s="16" t="s">
        <v>230</v>
      </c>
      <c r="E23" s="17" t="s">
        <v>351</v>
      </c>
      <c r="F23" s="16" t="s">
        <v>13</v>
      </c>
      <c r="G23" s="16" t="s">
        <v>14</v>
      </c>
      <c r="H23" s="38" t="s">
        <v>33</v>
      </c>
      <c r="I23" s="38" t="s">
        <v>18</v>
      </c>
      <c r="J23" s="38" t="s">
        <v>19</v>
      </c>
      <c r="K23" s="40"/>
      <c r="L23" s="46" t="str">
        <f>"50,0"</f>
        <v>50,0</v>
      </c>
      <c r="M23" s="18" t="str">
        <f>"52,7800"</f>
        <v>52,7800</v>
      </c>
      <c r="N23" s="16" t="s">
        <v>24</v>
      </c>
    </row>
    <row r="25" spans="1:14" ht="16">
      <c r="A25" s="50" t="s">
        <v>73</v>
      </c>
      <c r="B25" s="50"/>
      <c r="C25" s="50"/>
      <c r="D25" s="50"/>
      <c r="E25" s="51"/>
      <c r="F25" s="50"/>
      <c r="G25" s="50"/>
      <c r="H25" s="50"/>
      <c r="I25" s="50"/>
      <c r="J25" s="50"/>
      <c r="K25" s="50"/>
    </row>
    <row r="26" spans="1:14">
      <c r="A26" s="31" t="s">
        <v>208</v>
      </c>
      <c r="B26" s="7" t="s">
        <v>231</v>
      </c>
      <c r="C26" s="43" t="s">
        <v>318</v>
      </c>
      <c r="D26" s="7" t="s">
        <v>232</v>
      </c>
      <c r="E26" s="8" t="s">
        <v>351</v>
      </c>
      <c r="F26" s="7" t="s">
        <v>39</v>
      </c>
      <c r="G26" s="7" t="s">
        <v>28</v>
      </c>
      <c r="H26" s="29" t="s">
        <v>18</v>
      </c>
      <c r="I26" s="29" t="s">
        <v>19</v>
      </c>
      <c r="J26" s="30" t="s">
        <v>42</v>
      </c>
      <c r="K26" s="31"/>
      <c r="L26" s="47" t="str">
        <f>"50,0"</f>
        <v>50,0</v>
      </c>
      <c r="M26" s="9" t="str">
        <f>"39,5050"</f>
        <v>39,5050</v>
      </c>
      <c r="N26" s="43" t="s">
        <v>325</v>
      </c>
    </row>
    <row r="27" spans="1:14">
      <c r="A27" s="34" t="s">
        <v>208</v>
      </c>
      <c r="B27" s="10" t="s">
        <v>233</v>
      </c>
      <c r="C27" s="10" t="s">
        <v>234</v>
      </c>
      <c r="D27" s="10" t="s">
        <v>235</v>
      </c>
      <c r="E27" s="11" t="s">
        <v>353</v>
      </c>
      <c r="F27" s="10" t="s">
        <v>27</v>
      </c>
      <c r="G27" s="10" t="s">
        <v>28</v>
      </c>
      <c r="H27" s="32" t="s">
        <v>22</v>
      </c>
      <c r="I27" s="32" t="s">
        <v>41</v>
      </c>
      <c r="J27" s="33" t="s">
        <v>57</v>
      </c>
      <c r="K27" s="34"/>
      <c r="L27" s="49" t="str">
        <f>"110,0"</f>
        <v>110,0</v>
      </c>
      <c r="M27" s="12" t="str">
        <f>"85,9430"</f>
        <v>85,9430</v>
      </c>
      <c r="N27" s="10" t="s">
        <v>159</v>
      </c>
    </row>
    <row r="28" spans="1:14">
      <c r="A28" s="36" t="s">
        <v>208</v>
      </c>
      <c r="B28" s="13" t="s">
        <v>236</v>
      </c>
      <c r="C28" s="13" t="s">
        <v>237</v>
      </c>
      <c r="D28" s="13" t="s">
        <v>238</v>
      </c>
      <c r="E28" s="14" t="s">
        <v>352</v>
      </c>
      <c r="F28" s="13" t="s">
        <v>128</v>
      </c>
      <c r="G28" s="13" t="s">
        <v>28</v>
      </c>
      <c r="H28" s="35" t="s">
        <v>41</v>
      </c>
      <c r="I28" s="37" t="s">
        <v>51</v>
      </c>
      <c r="J28" s="37" t="s">
        <v>57</v>
      </c>
      <c r="K28" s="36"/>
      <c r="L28" s="48" t="str">
        <f>"110,0"</f>
        <v>110,0</v>
      </c>
      <c r="M28" s="15" t="str">
        <f>"85,3160"</f>
        <v>85,3160</v>
      </c>
      <c r="N28" s="13"/>
    </row>
    <row r="30" spans="1:14" ht="16">
      <c r="A30" s="50" t="s">
        <v>101</v>
      </c>
      <c r="B30" s="50"/>
      <c r="C30" s="50"/>
      <c r="D30" s="50"/>
      <c r="E30" s="51"/>
      <c r="F30" s="50"/>
      <c r="G30" s="50"/>
      <c r="H30" s="50"/>
      <c r="I30" s="50"/>
      <c r="J30" s="50"/>
      <c r="K30" s="50"/>
    </row>
    <row r="31" spans="1:14">
      <c r="A31" s="31" t="s">
        <v>208</v>
      </c>
      <c r="B31" s="7" t="s">
        <v>239</v>
      </c>
      <c r="C31" s="43" t="s">
        <v>332</v>
      </c>
      <c r="D31" s="7" t="s">
        <v>240</v>
      </c>
      <c r="E31" s="8" t="s">
        <v>351</v>
      </c>
      <c r="F31" s="7" t="s">
        <v>94</v>
      </c>
      <c r="G31" s="7" t="s">
        <v>28</v>
      </c>
      <c r="H31" s="29" t="s">
        <v>57</v>
      </c>
      <c r="I31" s="29" t="s">
        <v>71</v>
      </c>
      <c r="J31" s="30" t="s">
        <v>163</v>
      </c>
      <c r="K31" s="31"/>
      <c r="L31" s="47" t="str">
        <f>"125,0"</f>
        <v>125,0</v>
      </c>
      <c r="M31" s="9" t="str">
        <f>"92,1875"</f>
        <v>92,1875</v>
      </c>
      <c r="N31" s="7" t="s">
        <v>241</v>
      </c>
    </row>
    <row r="32" spans="1:14">
      <c r="A32" s="34" t="s">
        <v>209</v>
      </c>
      <c r="B32" s="10" t="s">
        <v>242</v>
      </c>
      <c r="C32" s="44" t="s">
        <v>333</v>
      </c>
      <c r="D32" s="10" t="s">
        <v>243</v>
      </c>
      <c r="E32" s="11" t="s">
        <v>351</v>
      </c>
      <c r="F32" s="10" t="s">
        <v>94</v>
      </c>
      <c r="G32" s="10" t="s">
        <v>14</v>
      </c>
      <c r="H32" s="32" t="s">
        <v>22</v>
      </c>
      <c r="I32" s="33" t="s">
        <v>40</v>
      </c>
      <c r="J32" s="34"/>
      <c r="K32" s="34"/>
      <c r="L32" s="49" t="str">
        <f>"100,0"</f>
        <v>100,0</v>
      </c>
      <c r="M32" s="12" t="str">
        <f>"72,9300"</f>
        <v>72,9300</v>
      </c>
      <c r="N32" s="10" t="s">
        <v>244</v>
      </c>
    </row>
    <row r="33" spans="1:14">
      <c r="A33" s="34" t="s">
        <v>210</v>
      </c>
      <c r="B33" s="10" t="s">
        <v>102</v>
      </c>
      <c r="C33" s="44" t="s">
        <v>320</v>
      </c>
      <c r="D33" s="10" t="s">
        <v>103</v>
      </c>
      <c r="E33" s="11" t="s">
        <v>351</v>
      </c>
      <c r="F33" s="10" t="s">
        <v>104</v>
      </c>
      <c r="G33" s="10" t="s">
        <v>105</v>
      </c>
      <c r="H33" s="32" t="s">
        <v>19</v>
      </c>
      <c r="I33" s="33" t="s">
        <v>42</v>
      </c>
      <c r="J33" s="33" t="s">
        <v>42</v>
      </c>
      <c r="K33" s="34"/>
      <c r="L33" s="49" t="str">
        <f>"50,0"</f>
        <v>50,0</v>
      </c>
      <c r="M33" s="12" t="str">
        <f>"37,9300"</f>
        <v>37,9300</v>
      </c>
      <c r="N33" s="10" t="s">
        <v>106</v>
      </c>
    </row>
    <row r="34" spans="1:14">
      <c r="A34" s="36" t="s">
        <v>208</v>
      </c>
      <c r="B34" s="13" t="s">
        <v>245</v>
      </c>
      <c r="C34" s="13" t="s">
        <v>246</v>
      </c>
      <c r="D34" s="13" t="s">
        <v>247</v>
      </c>
      <c r="E34" s="14" t="s">
        <v>352</v>
      </c>
      <c r="F34" s="13" t="s">
        <v>13</v>
      </c>
      <c r="G34" s="13" t="s">
        <v>14</v>
      </c>
      <c r="H34" s="35" t="s">
        <v>15</v>
      </c>
      <c r="I34" s="37" t="s">
        <v>16</v>
      </c>
      <c r="J34" s="37" t="s">
        <v>16</v>
      </c>
      <c r="K34" s="36"/>
      <c r="L34" s="48" t="str">
        <f>"80,0"</f>
        <v>80,0</v>
      </c>
      <c r="M34" s="15" t="str">
        <f>"60,8240"</f>
        <v>60,8240</v>
      </c>
      <c r="N34" s="13" t="s">
        <v>24</v>
      </c>
    </row>
    <row r="36" spans="1:14" ht="16">
      <c r="A36" s="50" t="s">
        <v>118</v>
      </c>
      <c r="B36" s="50"/>
      <c r="C36" s="50"/>
      <c r="D36" s="50"/>
      <c r="E36" s="51"/>
      <c r="F36" s="50"/>
      <c r="G36" s="50"/>
      <c r="H36" s="50"/>
      <c r="I36" s="50"/>
      <c r="J36" s="50"/>
      <c r="K36" s="50"/>
    </row>
    <row r="37" spans="1:14">
      <c r="A37" s="31" t="s">
        <v>208</v>
      </c>
      <c r="B37" s="7" t="s">
        <v>248</v>
      </c>
      <c r="C37" s="7" t="s">
        <v>249</v>
      </c>
      <c r="D37" s="7" t="s">
        <v>250</v>
      </c>
      <c r="E37" s="8" t="s">
        <v>353</v>
      </c>
      <c r="F37" s="7" t="s">
        <v>39</v>
      </c>
      <c r="G37" s="7" t="s">
        <v>28</v>
      </c>
      <c r="H37" s="29" t="s">
        <v>82</v>
      </c>
      <c r="I37" s="30" t="s">
        <v>83</v>
      </c>
      <c r="J37" s="30" t="s">
        <v>251</v>
      </c>
      <c r="K37" s="31"/>
      <c r="L37" s="47" t="str">
        <f>"130,0"</f>
        <v>130,0</v>
      </c>
      <c r="M37" s="9" t="str">
        <f>"87,9320"</f>
        <v>87,9320</v>
      </c>
      <c r="N37" s="7" t="s">
        <v>43</v>
      </c>
    </row>
    <row r="38" spans="1:14">
      <c r="A38" s="34" t="s">
        <v>208</v>
      </c>
      <c r="B38" s="10" t="s">
        <v>252</v>
      </c>
      <c r="C38" s="10" t="s">
        <v>253</v>
      </c>
      <c r="D38" s="10" t="s">
        <v>254</v>
      </c>
      <c r="E38" s="11" t="s">
        <v>352</v>
      </c>
      <c r="F38" s="10" t="s">
        <v>13</v>
      </c>
      <c r="G38" s="10" t="s">
        <v>14</v>
      </c>
      <c r="H38" s="32" t="s">
        <v>168</v>
      </c>
      <c r="I38" s="32" t="s">
        <v>122</v>
      </c>
      <c r="J38" s="33" t="s">
        <v>162</v>
      </c>
      <c r="K38" s="34"/>
      <c r="L38" s="49" t="str">
        <f>"162,5"</f>
        <v>162,5</v>
      </c>
      <c r="M38" s="12" t="str">
        <f>"109,2650"</f>
        <v>109,2650</v>
      </c>
      <c r="N38" s="10" t="s">
        <v>24</v>
      </c>
    </row>
    <row r="39" spans="1:14">
      <c r="A39" s="34" t="s">
        <v>209</v>
      </c>
      <c r="B39" s="10" t="s">
        <v>255</v>
      </c>
      <c r="C39" s="10" t="s">
        <v>256</v>
      </c>
      <c r="D39" s="10" t="s">
        <v>257</v>
      </c>
      <c r="E39" s="11" t="s">
        <v>352</v>
      </c>
      <c r="F39" s="10" t="s">
        <v>56</v>
      </c>
      <c r="G39" s="10" t="s">
        <v>14</v>
      </c>
      <c r="H39" s="32" t="s">
        <v>83</v>
      </c>
      <c r="I39" s="32" t="s">
        <v>188</v>
      </c>
      <c r="J39" s="32" t="s">
        <v>84</v>
      </c>
      <c r="K39" s="34"/>
      <c r="L39" s="49" t="str">
        <f>"150,0"</f>
        <v>150,0</v>
      </c>
      <c r="M39" s="12" t="str">
        <f>"100,5600"</f>
        <v>100,5600</v>
      </c>
      <c r="N39" s="10" t="s">
        <v>258</v>
      </c>
    </row>
    <row r="40" spans="1:14">
      <c r="A40" s="34" t="s">
        <v>210</v>
      </c>
      <c r="B40" s="10" t="s">
        <v>248</v>
      </c>
      <c r="C40" s="10" t="s">
        <v>259</v>
      </c>
      <c r="D40" s="10" t="s">
        <v>250</v>
      </c>
      <c r="E40" s="11" t="s">
        <v>352</v>
      </c>
      <c r="F40" s="10" t="s">
        <v>39</v>
      </c>
      <c r="G40" s="10" t="s">
        <v>28</v>
      </c>
      <c r="H40" s="32" t="s">
        <v>82</v>
      </c>
      <c r="I40" s="33" t="s">
        <v>83</v>
      </c>
      <c r="J40" s="33" t="s">
        <v>251</v>
      </c>
      <c r="K40" s="34"/>
      <c r="L40" s="49" t="str">
        <f>"130,0"</f>
        <v>130,0</v>
      </c>
      <c r="M40" s="12" t="str">
        <f>"87,9320"</f>
        <v>87,9320</v>
      </c>
      <c r="N40" s="10" t="s">
        <v>43</v>
      </c>
    </row>
    <row r="41" spans="1:14">
      <c r="A41" s="36" t="s">
        <v>208</v>
      </c>
      <c r="B41" s="13" t="s">
        <v>260</v>
      </c>
      <c r="C41" s="45" t="s">
        <v>334</v>
      </c>
      <c r="D41" s="13" t="s">
        <v>261</v>
      </c>
      <c r="E41" s="14" t="s">
        <v>354</v>
      </c>
      <c r="F41" s="13" t="s">
        <v>110</v>
      </c>
      <c r="G41" s="13" t="s">
        <v>28</v>
      </c>
      <c r="H41" s="35" t="s">
        <v>21</v>
      </c>
      <c r="I41" s="37" t="s">
        <v>22</v>
      </c>
      <c r="J41" s="37" t="s">
        <v>22</v>
      </c>
      <c r="K41" s="36"/>
      <c r="L41" s="48" t="str">
        <f>"95,0"</f>
        <v>95,0</v>
      </c>
      <c r="M41" s="15" t="str">
        <f>"65,3220"</f>
        <v>65,3220</v>
      </c>
      <c r="N41" s="13" t="s">
        <v>116</v>
      </c>
    </row>
    <row r="43" spans="1:14" ht="16">
      <c r="A43" s="50" t="s">
        <v>140</v>
      </c>
      <c r="B43" s="50"/>
      <c r="C43" s="50"/>
      <c r="D43" s="50"/>
      <c r="E43" s="51"/>
      <c r="F43" s="50"/>
      <c r="G43" s="50"/>
      <c r="H43" s="50"/>
      <c r="I43" s="50"/>
      <c r="J43" s="50"/>
      <c r="K43" s="50"/>
    </row>
    <row r="44" spans="1:14">
      <c r="A44" s="31" t="s">
        <v>208</v>
      </c>
      <c r="B44" s="7" t="s">
        <v>141</v>
      </c>
      <c r="C44" s="43" t="s">
        <v>322</v>
      </c>
      <c r="D44" s="7" t="s">
        <v>142</v>
      </c>
      <c r="E44" s="8" t="s">
        <v>351</v>
      </c>
      <c r="F44" s="7" t="s">
        <v>143</v>
      </c>
      <c r="G44" s="7" t="s">
        <v>28</v>
      </c>
      <c r="H44" s="29" t="s">
        <v>21</v>
      </c>
      <c r="I44" s="29" t="s">
        <v>23</v>
      </c>
      <c r="J44" s="30" t="s">
        <v>40</v>
      </c>
      <c r="K44" s="31"/>
      <c r="L44" s="47" t="str">
        <f>"102,5"</f>
        <v>102,5</v>
      </c>
      <c r="M44" s="9" t="str">
        <f>"67,7115"</f>
        <v>67,7115</v>
      </c>
      <c r="N44" s="7" t="s">
        <v>147</v>
      </c>
    </row>
    <row r="45" spans="1:14">
      <c r="A45" s="34" t="s">
        <v>208</v>
      </c>
      <c r="B45" s="10" t="s">
        <v>262</v>
      </c>
      <c r="C45" s="10" t="s">
        <v>263</v>
      </c>
      <c r="D45" s="10" t="s">
        <v>264</v>
      </c>
      <c r="E45" s="11" t="s">
        <v>352</v>
      </c>
      <c r="F45" s="10" t="s">
        <v>110</v>
      </c>
      <c r="G45" s="10" t="s">
        <v>28</v>
      </c>
      <c r="H45" s="32" t="s">
        <v>111</v>
      </c>
      <c r="I45" s="32" t="s">
        <v>112</v>
      </c>
      <c r="J45" s="33" t="s">
        <v>144</v>
      </c>
      <c r="K45" s="34"/>
      <c r="L45" s="49" t="str">
        <f>"170,0"</f>
        <v>170,0</v>
      </c>
      <c r="M45" s="12" t="str">
        <f>"109,3440"</f>
        <v>109,3440</v>
      </c>
      <c r="N45" s="10" t="s">
        <v>116</v>
      </c>
    </row>
    <row r="46" spans="1:14">
      <c r="A46" s="34" t="s">
        <v>209</v>
      </c>
      <c r="B46" s="10" t="s">
        <v>265</v>
      </c>
      <c r="C46" s="10" t="s">
        <v>266</v>
      </c>
      <c r="D46" s="10" t="s">
        <v>267</v>
      </c>
      <c r="E46" s="11" t="s">
        <v>352</v>
      </c>
      <c r="F46" s="10" t="s">
        <v>39</v>
      </c>
      <c r="G46" s="10" t="s">
        <v>28</v>
      </c>
      <c r="H46" s="32" t="s">
        <v>84</v>
      </c>
      <c r="I46" s="32" t="s">
        <v>132</v>
      </c>
      <c r="J46" s="32" t="s">
        <v>122</v>
      </c>
      <c r="K46" s="34"/>
      <c r="L46" s="49" t="str">
        <f>"162,5"</f>
        <v>162,5</v>
      </c>
      <c r="M46" s="12" t="str">
        <f>"108,4688"</f>
        <v>108,4688</v>
      </c>
      <c r="N46" s="10" t="s">
        <v>43</v>
      </c>
    </row>
    <row r="47" spans="1:14">
      <c r="A47" s="36" t="s">
        <v>210</v>
      </c>
      <c r="B47" s="13" t="s">
        <v>268</v>
      </c>
      <c r="C47" s="13" t="s">
        <v>269</v>
      </c>
      <c r="D47" s="13" t="s">
        <v>270</v>
      </c>
      <c r="E47" s="14" t="s">
        <v>352</v>
      </c>
      <c r="F47" s="13" t="s">
        <v>143</v>
      </c>
      <c r="G47" s="13" t="s">
        <v>28</v>
      </c>
      <c r="H47" s="35" t="s">
        <v>82</v>
      </c>
      <c r="I47" s="37" t="s">
        <v>95</v>
      </c>
      <c r="J47" s="37" t="s">
        <v>95</v>
      </c>
      <c r="K47" s="36"/>
      <c r="L47" s="48" t="str">
        <f>"130,0"</f>
        <v>130,0</v>
      </c>
      <c r="M47" s="15" t="str">
        <f>"84,2270"</f>
        <v>84,2270</v>
      </c>
      <c r="N47" s="13" t="s">
        <v>147</v>
      </c>
    </row>
    <row r="49" spans="1:14" ht="16">
      <c r="A49" s="50" t="s">
        <v>165</v>
      </c>
      <c r="B49" s="50"/>
      <c r="C49" s="50"/>
      <c r="D49" s="50"/>
      <c r="E49" s="51"/>
      <c r="F49" s="50"/>
      <c r="G49" s="50"/>
      <c r="H49" s="50"/>
      <c r="I49" s="50"/>
      <c r="J49" s="50"/>
      <c r="K49" s="50"/>
    </row>
    <row r="50" spans="1:14">
      <c r="A50" s="31" t="s">
        <v>208</v>
      </c>
      <c r="B50" s="7" t="s">
        <v>271</v>
      </c>
      <c r="C50" s="7" t="s">
        <v>272</v>
      </c>
      <c r="D50" s="7" t="s">
        <v>273</v>
      </c>
      <c r="E50" s="8" t="s">
        <v>352</v>
      </c>
      <c r="F50" s="7" t="s">
        <v>128</v>
      </c>
      <c r="G50" s="7" t="s">
        <v>28</v>
      </c>
      <c r="H50" s="29" t="s">
        <v>168</v>
      </c>
      <c r="I50" s="29" t="s">
        <v>162</v>
      </c>
      <c r="J50" s="29" t="s">
        <v>274</v>
      </c>
      <c r="K50" s="31"/>
      <c r="L50" s="47" t="str">
        <f>"172,5"</f>
        <v>172,5</v>
      </c>
      <c r="M50" s="9" t="str">
        <f>"109,3305"</f>
        <v>109,3305</v>
      </c>
      <c r="N50" s="7"/>
    </row>
    <row r="51" spans="1:14">
      <c r="A51" s="36" t="s">
        <v>209</v>
      </c>
      <c r="B51" s="13" t="s">
        <v>275</v>
      </c>
      <c r="C51" s="13" t="s">
        <v>276</v>
      </c>
      <c r="D51" s="13" t="s">
        <v>277</v>
      </c>
      <c r="E51" s="14" t="s">
        <v>352</v>
      </c>
      <c r="F51" s="13" t="s">
        <v>110</v>
      </c>
      <c r="G51" s="13" t="s">
        <v>28</v>
      </c>
      <c r="H51" s="35" t="s">
        <v>84</v>
      </c>
      <c r="I51" s="35" t="s">
        <v>132</v>
      </c>
      <c r="J51" s="37" t="s">
        <v>122</v>
      </c>
      <c r="K51" s="36"/>
      <c r="L51" s="48" t="str">
        <f>"157,5"</f>
        <v>157,5</v>
      </c>
      <c r="M51" s="15" t="str">
        <f>"97,2090"</f>
        <v>97,2090</v>
      </c>
      <c r="N51" s="13" t="s">
        <v>116</v>
      </c>
    </row>
    <row r="53" spans="1:14" ht="16">
      <c r="A53" s="50" t="s">
        <v>278</v>
      </c>
      <c r="B53" s="50"/>
      <c r="C53" s="50"/>
      <c r="D53" s="50"/>
      <c r="E53" s="51"/>
      <c r="F53" s="50"/>
      <c r="G53" s="50"/>
      <c r="H53" s="50"/>
      <c r="I53" s="50"/>
      <c r="J53" s="50"/>
      <c r="K53" s="50"/>
    </row>
    <row r="54" spans="1:14">
      <c r="A54" s="40" t="s">
        <v>208</v>
      </c>
      <c r="B54" s="16" t="s">
        <v>279</v>
      </c>
      <c r="C54" s="16" t="s">
        <v>280</v>
      </c>
      <c r="D54" s="16" t="s">
        <v>281</v>
      </c>
      <c r="E54" s="17" t="s">
        <v>352</v>
      </c>
      <c r="F54" s="16" t="s">
        <v>94</v>
      </c>
      <c r="G54" s="16" t="s">
        <v>14</v>
      </c>
      <c r="H54" s="38" t="s">
        <v>155</v>
      </c>
      <c r="I54" s="39" t="s">
        <v>146</v>
      </c>
      <c r="J54" s="39" t="s">
        <v>146</v>
      </c>
      <c r="K54" s="40"/>
      <c r="L54" s="46" t="str">
        <f>"190,0"</f>
        <v>190,0</v>
      </c>
      <c r="M54" s="18" t="str">
        <f>"110,6560"</f>
        <v>110,6560</v>
      </c>
      <c r="N54" s="16"/>
    </row>
    <row r="56" spans="1:14">
      <c r="G56" s="19"/>
      <c r="H56" s="5"/>
      <c r="N56" s="6"/>
    </row>
    <row r="57" spans="1:14">
      <c r="G57" s="19"/>
      <c r="H57" s="5"/>
      <c r="N57" s="6"/>
    </row>
    <row r="58" spans="1:14" ht="18">
      <c r="B58" s="20" t="s">
        <v>189</v>
      </c>
      <c r="C58" s="20"/>
      <c r="E58" s="3"/>
      <c r="G58" s="19"/>
      <c r="H58" s="5"/>
      <c r="N58" s="6"/>
    </row>
    <row r="59" spans="1:14" ht="16">
      <c r="B59" s="21" t="s">
        <v>190</v>
      </c>
      <c r="C59" s="21"/>
      <c r="E59" s="3"/>
      <c r="G59" s="3"/>
      <c r="H59" s="3"/>
      <c r="N59" s="6"/>
    </row>
    <row r="60" spans="1:14" ht="14">
      <c r="B60" s="22"/>
      <c r="C60" s="23" t="s">
        <v>198</v>
      </c>
      <c r="E60" s="3"/>
      <c r="G60" s="3"/>
      <c r="H60" s="3"/>
      <c r="N60" s="6"/>
    </row>
    <row r="61" spans="1:14" ht="14">
      <c r="B61" s="24" t="s">
        <v>191</v>
      </c>
      <c r="C61" s="24" t="s">
        <v>192</v>
      </c>
      <c r="D61" s="24" t="s">
        <v>344</v>
      </c>
      <c r="E61" s="25" t="s">
        <v>282</v>
      </c>
      <c r="F61" s="24" t="s">
        <v>194</v>
      </c>
      <c r="G61" s="3"/>
      <c r="H61" s="3"/>
      <c r="N61" s="6"/>
    </row>
    <row r="62" spans="1:14">
      <c r="B62" s="5" t="s">
        <v>215</v>
      </c>
      <c r="C62" s="5" t="s">
        <v>198</v>
      </c>
      <c r="D62" s="27" t="s">
        <v>200</v>
      </c>
      <c r="E62" s="28">
        <v>70</v>
      </c>
      <c r="F62" s="26">
        <v>84.013997316360502</v>
      </c>
      <c r="G62" s="3"/>
      <c r="H62" s="3"/>
      <c r="N62" s="6"/>
    </row>
    <row r="63" spans="1:14">
      <c r="B63" s="5" t="s">
        <v>221</v>
      </c>
      <c r="C63" s="41" t="s">
        <v>198</v>
      </c>
      <c r="D63" s="27" t="s">
        <v>197</v>
      </c>
      <c r="E63" s="28">
        <v>70</v>
      </c>
      <c r="F63" s="26">
        <v>74.2910027503967</v>
      </c>
      <c r="G63" s="3"/>
      <c r="H63" s="3"/>
      <c r="N63" s="6"/>
    </row>
    <row r="64" spans="1:14">
      <c r="B64" s="5" t="s">
        <v>11</v>
      </c>
      <c r="C64" s="41" t="s">
        <v>327</v>
      </c>
      <c r="D64" s="27" t="s">
        <v>195</v>
      </c>
      <c r="E64" s="28">
        <v>50</v>
      </c>
      <c r="F64" s="26">
        <v>64.9200022220612</v>
      </c>
      <c r="G64" s="3"/>
      <c r="H64" s="3"/>
      <c r="N64" s="6"/>
    </row>
    <row r="65" spans="2:14">
      <c r="G65" s="3"/>
      <c r="H65" s="3"/>
      <c r="N65" s="6"/>
    </row>
    <row r="66" spans="2:14" ht="16">
      <c r="B66" s="21" t="s">
        <v>201</v>
      </c>
      <c r="C66" s="21"/>
      <c r="G66" s="3"/>
      <c r="H66" s="3"/>
      <c r="N66" s="6"/>
    </row>
    <row r="67" spans="2:14" ht="14">
      <c r="B67" s="22"/>
      <c r="C67" s="23" t="s">
        <v>202</v>
      </c>
      <c r="G67" s="3"/>
      <c r="H67" s="3"/>
      <c r="N67" s="6"/>
    </row>
    <row r="68" spans="2:14" ht="14">
      <c r="B68" s="24" t="s">
        <v>191</v>
      </c>
      <c r="C68" s="24" t="s">
        <v>192</v>
      </c>
      <c r="D68" s="24" t="s">
        <v>344</v>
      </c>
      <c r="E68" s="25" t="s">
        <v>282</v>
      </c>
      <c r="F68" s="24" t="s">
        <v>194</v>
      </c>
      <c r="G68" s="3"/>
      <c r="H68" s="3"/>
      <c r="N68" s="6"/>
    </row>
    <row r="69" spans="2:14">
      <c r="B69" s="5" t="s">
        <v>239</v>
      </c>
      <c r="C69" s="41" t="s">
        <v>328</v>
      </c>
      <c r="D69" s="27" t="s">
        <v>205</v>
      </c>
      <c r="E69" s="28">
        <v>125</v>
      </c>
      <c r="F69" s="26">
        <v>92.187501490116105</v>
      </c>
      <c r="G69" s="3"/>
      <c r="H69" s="3"/>
      <c r="N69" s="6"/>
    </row>
    <row r="70" spans="2:14">
      <c r="B70" s="5" t="s">
        <v>242</v>
      </c>
      <c r="C70" s="41" t="s">
        <v>202</v>
      </c>
      <c r="D70" s="27" t="s">
        <v>205</v>
      </c>
      <c r="E70" s="28">
        <v>100</v>
      </c>
      <c r="F70" s="26">
        <v>72.9300022125244</v>
      </c>
      <c r="G70" s="3"/>
      <c r="H70" s="3"/>
      <c r="N70" s="6"/>
    </row>
    <row r="71" spans="2:14">
      <c r="B71" s="5" t="s">
        <v>141</v>
      </c>
      <c r="C71" s="41" t="s">
        <v>202</v>
      </c>
      <c r="D71" s="27" t="s">
        <v>203</v>
      </c>
      <c r="E71" s="28">
        <v>102.5</v>
      </c>
      <c r="F71" s="26">
        <v>67.711500674486203</v>
      </c>
      <c r="G71" s="3"/>
      <c r="H71" s="3"/>
      <c r="N71" s="6"/>
    </row>
    <row r="72" spans="2:14">
      <c r="G72" s="3"/>
      <c r="H72" s="3"/>
      <c r="N72" s="6"/>
    </row>
    <row r="73" spans="2:14" ht="14">
      <c r="B73" s="22"/>
      <c r="C73" s="23" t="s">
        <v>198</v>
      </c>
      <c r="G73" s="3"/>
      <c r="H73" s="3"/>
      <c r="N73" s="6"/>
    </row>
    <row r="74" spans="2:14" ht="14">
      <c r="B74" s="24" t="s">
        <v>191</v>
      </c>
      <c r="C74" s="24" t="s">
        <v>192</v>
      </c>
      <c r="D74" s="24" t="s">
        <v>344</v>
      </c>
      <c r="E74" s="25" t="s">
        <v>282</v>
      </c>
      <c r="F74" s="24" t="s">
        <v>194</v>
      </c>
      <c r="G74" s="3"/>
      <c r="H74" s="3"/>
      <c r="N74" s="6"/>
    </row>
    <row r="75" spans="2:14">
      <c r="B75" s="5" t="s">
        <v>279</v>
      </c>
      <c r="C75" s="5" t="s">
        <v>198</v>
      </c>
      <c r="D75" s="27" t="s">
        <v>283</v>
      </c>
      <c r="E75" s="28">
        <v>190</v>
      </c>
      <c r="F75" s="26">
        <v>110.656004548073</v>
      </c>
      <c r="G75" s="3"/>
      <c r="H75" s="3"/>
      <c r="N75" s="6"/>
    </row>
    <row r="76" spans="2:14">
      <c r="B76" s="5" t="s">
        <v>262</v>
      </c>
      <c r="C76" s="5" t="s">
        <v>198</v>
      </c>
      <c r="D76" s="27" t="s">
        <v>203</v>
      </c>
      <c r="E76" s="28">
        <v>170</v>
      </c>
      <c r="F76" s="26">
        <v>109.34399664402</v>
      </c>
      <c r="G76" s="19"/>
      <c r="H76" s="5"/>
      <c r="N76" s="6"/>
    </row>
    <row r="77" spans="2:14">
      <c r="B77" s="5" t="s">
        <v>271</v>
      </c>
      <c r="C77" s="5" t="s">
        <v>198</v>
      </c>
      <c r="D77" s="27" t="s">
        <v>204</v>
      </c>
      <c r="E77" s="28">
        <v>172.5</v>
      </c>
      <c r="F77" s="26">
        <v>109.330505132675</v>
      </c>
      <c r="G77" s="19"/>
      <c r="H77" s="5"/>
      <c r="N77" s="6"/>
    </row>
  </sheetData>
  <mergeCells count="24">
    <mergeCell ref="A1:N2"/>
    <mergeCell ref="A3:A4"/>
    <mergeCell ref="C3:C4"/>
    <mergeCell ref="D3:D4"/>
    <mergeCell ref="E3:E4"/>
    <mergeCell ref="F3:F4"/>
    <mergeCell ref="G3:G4"/>
    <mergeCell ref="H3:K3"/>
    <mergeCell ref="A22:K22"/>
    <mergeCell ref="A25:K25"/>
    <mergeCell ref="L3:L4"/>
    <mergeCell ref="M3:M4"/>
    <mergeCell ref="N3:N4"/>
    <mergeCell ref="A5:K5"/>
    <mergeCell ref="B3:B4"/>
    <mergeCell ref="A8:K8"/>
    <mergeCell ref="A12:K12"/>
    <mergeCell ref="A15:K15"/>
    <mergeCell ref="A19:K19"/>
    <mergeCell ref="A30:K30"/>
    <mergeCell ref="A36:K36"/>
    <mergeCell ref="A43:K43"/>
    <mergeCell ref="A49:K49"/>
    <mergeCell ref="A53:K5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64"/>
  <sheetViews>
    <sheetView tabSelected="1" topLeftCell="A19" zoomScaleNormal="100" workbookViewId="0">
      <selection activeCell="E43" sqref="E43"/>
    </sheetView>
  </sheetViews>
  <sheetFormatPr baseColWidth="10" defaultColWidth="9.1640625" defaultRowHeight="13"/>
  <cols>
    <col min="1" max="1" width="7.1640625" style="5" bestFit="1" customWidth="1"/>
    <col min="2" max="2" width="20.5" style="5" bestFit="1" customWidth="1"/>
    <col min="3" max="3" width="27.83203125" style="5" customWidth="1"/>
    <col min="4" max="4" width="20.83203125" style="5" bestFit="1" customWidth="1"/>
    <col min="5" max="5" width="10.1640625" style="19" bestFit="1" customWidth="1"/>
    <col min="6" max="6" width="21.83203125" style="5" customWidth="1"/>
    <col min="7" max="7" width="26.83203125" style="5" bestFit="1" customWidth="1"/>
    <col min="8" max="11" width="5.5" style="27" customWidth="1"/>
    <col min="12" max="12" width="11.83203125" style="6" customWidth="1"/>
    <col min="13" max="13" width="8.5" style="6" bestFit="1" customWidth="1"/>
    <col min="14" max="14" width="18.83203125" style="5" customWidth="1"/>
    <col min="15" max="16384" width="9.1640625" style="3"/>
  </cols>
  <sheetData>
    <row r="1" spans="1:14" s="2" customFormat="1" ht="29" customHeight="1">
      <c r="A1" s="58" t="s">
        <v>347</v>
      </c>
      <c r="B1" s="59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1"/>
    </row>
    <row r="2" spans="1:14" s="2" customFormat="1" ht="62" customHeight="1" thickBot="1">
      <c r="A2" s="62"/>
      <c r="B2" s="63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5"/>
    </row>
    <row r="3" spans="1:14" s="1" customFormat="1" ht="12.75" customHeight="1">
      <c r="A3" s="67" t="s">
        <v>348</v>
      </c>
      <c r="B3" s="52" t="s">
        <v>0</v>
      </c>
      <c r="C3" s="69" t="s">
        <v>349</v>
      </c>
      <c r="D3" s="69" t="s">
        <v>6</v>
      </c>
      <c r="E3" s="56" t="s">
        <v>350</v>
      </c>
      <c r="F3" s="66"/>
      <c r="G3" s="66" t="s">
        <v>5</v>
      </c>
      <c r="H3" s="66" t="s">
        <v>9</v>
      </c>
      <c r="I3" s="66"/>
      <c r="J3" s="66"/>
      <c r="K3" s="66"/>
      <c r="L3" s="56" t="s">
        <v>284</v>
      </c>
      <c r="M3" s="56" t="s">
        <v>3</v>
      </c>
      <c r="N3" s="71" t="s">
        <v>2</v>
      </c>
    </row>
    <row r="4" spans="1:14" s="1" customFormat="1" ht="21" customHeight="1" thickBot="1">
      <c r="A4" s="68"/>
      <c r="B4" s="53"/>
      <c r="C4" s="70"/>
      <c r="D4" s="70"/>
      <c r="E4" s="57"/>
      <c r="F4" s="70"/>
      <c r="G4" s="70"/>
      <c r="H4" s="4">
        <v>1</v>
      </c>
      <c r="I4" s="4">
        <v>2</v>
      </c>
      <c r="J4" s="4">
        <v>3</v>
      </c>
      <c r="K4" s="4" t="s">
        <v>4</v>
      </c>
      <c r="L4" s="57"/>
      <c r="M4" s="57"/>
      <c r="N4" s="72"/>
    </row>
    <row r="5" spans="1:14" ht="16">
      <c r="A5" s="54" t="s">
        <v>10</v>
      </c>
      <c r="B5" s="54"/>
      <c r="C5" s="55"/>
      <c r="D5" s="55"/>
      <c r="E5" s="55"/>
      <c r="F5" s="55"/>
      <c r="G5" s="55"/>
      <c r="H5" s="55"/>
      <c r="I5" s="55"/>
      <c r="J5" s="55"/>
      <c r="K5" s="55"/>
    </row>
    <row r="6" spans="1:14">
      <c r="A6" s="40" t="s">
        <v>208</v>
      </c>
      <c r="B6" s="16" t="s">
        <v>11</v>
      </c>
      <c r="C6" s="42" t="s">
        <v>316</v>
      </c>
      <c r="D6" s="16" t="s">
        <v>12</v>
      </c>
      <c r="E6" s="17" t="s">
        <v>351</v>
      </c>
      <c r="F6" s="16" t="s">
        <v>13</v>
      </c>
      <c r="G6" s="16" t="s">
        <v>14</v>
      </c>
      <c r="H6" s="38" t="s">
        <v>21</v>
      </c>
      <c r="I6" s="38" t="s">
        <v>22</v>
      </c>
      <c r="J6" s="39" t="s">
        <v>23</v>
      </c>
      <c r="K6" s="40"/>
      <c r="L6" s="18" t="str">
        <f>"100,0"</f>
        <v>100,0</v>
      </c>
      <c r="M6" s="18" t="str">
        <f>"129,8400"</f>
        <v>129,8400</v>
      </c>
      <c r="N6" s="16" t="s">
        <v>24</v>
      </c>
    </row>
    <row r="8" spans="1:14" ht="16">
      <c r="A8" s="50" t="s">
        <v>73</v>
      </c>
      <c r="B8" s="50"/>
      <c r="C8" s="50"/>
      <c r="D8" s="50"/>
      <c r="E8" s="51"/>
      <c r="F8" s="50"/>
      <c r="G8" s="50"/>
      <c r="H8" s="50"/>
      <c r="I8" s="50"/>
      <c r="J8" s="50"/>
      <c r="K8" s="50"/>
    </row>
    <row r="9" spans="1:14">
      <c r="A9" s="40" t="s">
        <v>208</v>
      </c>
      <c r="B9" s="16" t="s">
        <v>86</v>
      </c>
      <c r="C9" s="16" t="s">
        <v>87</v>
      </c>
      <c r="D9" s="16" t="s">
        <v>88</v>
      </c>
      <c r="E9" s="17" t="s">
        <v>352</v>
      </c>
      <c r="F9" s="16" t="s">
        <v>39</v>
      </c>
      <c r="G9" s="16" t="s">
        <v>28</v>
      </c>
      <c r="H9" s="38" t="s">
        <v>22</v>
      </c>
      <c r="I9" s="38" t="s">
        <v>40</v>
      </c>
      <c r="J9" s="39" t="s">
        <v>41</v>
      </c>
      <c r="K9" s="40"/>
      <c r="L9" s="18" t="str">
        <f>"105,0"</f>
        <v>105,0</v>
      </c>
      <c r="M9" s="18" t="str">
        <f>"107,8560"</f>
        <v>107,8560</v>
      </c>
      <c r="N9" s="16" t="s">
        <v>43</v>
      </c>
    </row>
    <row r="11" spans="1:14" ht="16">
      <c r="A11" s="50" t="s">
        <v>65</v>
      </c>
      <c r="B11" s="50"/>
      <c r="C11" s="50"/>
      <c r="D11" s="50"/>
      <c r="E11" s="51"/>
      <c r="F11" s="50"/>
      <c r="G11" s="50"/>
      <c r="H11" s="50"/>
      <c r="I11" s="50"/>
      <c r="J11" s="50"/>
      <c r="K11" s="50"/>
    </row>
    <row r="12" spans="1:14">
      <c r="A12" s="40" t="s">
        <v>208</v>
      </c>
      <c r="B12" s="16" t="s">
        <v>285</v>
      </c>
      <c r="C12" s="42" t="s">
        <v>317</v>
      </c>
      <c r="D12" s="16" t="s">
        <v>286</v>
      </c>
      <c r="E12" s="17" t="s">
        <v>351</v>
      </c>
      <c r="F12" s="16" t="s">
        <v>13</v>
      </c>
      <c r="G12" s="16" t="s">
        <v>14</v>
      </c>
      <c r="H12" s="38" t="s">
        <v>22</v>
      </c>
      <c r="I12" s="38" t="s">
        <v>41</v>
      </c>
      <c r="J12" s="38" t="s">
        <v>51</v>
      </c>
      <c r="K12" s="40"/>
      <c r="L12" s="18" t="str">
        <f>"115,0"</f>
        <v>115,0</v>
      </c>
      <c r="M12" s="18" t="str">
        <f>"104,3280"</f>
        <v>104,3280</v>
      </c>
      <c r="N12" s="16" t="s">
        <v>24</v>
      </c>
    </row>
    <row r="14" spans="1:14" ht="16">
      <c r="A14" s="50" t="s">
        <v>73</v>
      </c>
      <c r="B14" s="50"/>
      <c r="C14" s="50"/>
      <c r="D14" s="50"/>
      <c r="E14" s="51"/>
      <c r="F14" s="50"/>
      <c r="G14" s="50"/>
      <c r="H14" s="50"/>
      <c r="I14" s="50"/>
      <c r="J14" s="50"/>
      <c r="K14" s="50"/>
    </row>
    <row r="15" spans="1:14">
      <c r="A15" s="40" t="s">
        <v>208</v>
      </c>
      <c r="B15" s="16" t="s">
        <v>231</v>
      </c>
      <c r="C15" s="42" t="s">
        <v>318</v>
      </c>
      <c r="D15" s="16" t="s">
        <v>232</v>
      </c>
      <c r="E15" s="17" t="s">
        <v>351</v>
      </c>
      <c r="F15" s="16" t="s">
        <v>39</v>
      </c>
      <c r="G15" s="16" t="s">
        <v>28</v>
      </c>
      <c r="H15" s="38" t="s">
        <v>48</v>
      </c>
      <c r="I15" s="39" t="s">
        <v>49</v>
      </c>
      <c r="J15" s="38" t="s">
        <v>49</v>
      </c>
      <c r="K15" s="40"/>
      <c r="L15" s="18" t="str">
        <f>"82,5"</f>
        <v>82,5</v>
      </c>
      <c r="M15" s="18" t="str">
        <f>"65,1832"</f>
        <v>65,1832</v>
      </c>
      <c r="N15" s="42" t="s">
        <v>325</v>
      </c>
    </row>
    <row r="17" spans="1:14" ht="16">
      <c r="A17" s="50" t="s">
        <v>101</v>
      </c>
      <c r="B17" s="50"/>
      <c r="C17" s="50"/>
      <c r="D17" s="50"/>
      <c r="E17" s="51"/>
      <c r="F17" s="50"/>
      <c r="G17" s="50"/>
      <c r="H17" s="50"/>
      <c r="I17" s="50"/>
      <c r="J17" s="50"/>
      <c r="K17" s="50"/>
    </row>
    <row r="18" spans="1:14">
      <c r="A18" s="31" t="s">
        <v>208</v>
      </c>
      <c r="B18" s="7" t="s">
        <v>287</v>
      </c>
      <c r="C18" s="43" t="s">
        <v>319</v>
      </c>
      <c r="D18" s="7" t="s">
        <v>288</v>
      </c>
      <c r="E18" s="8" t="s">
        <v>351</v>
      </c>
      <c r="F18" s="7" t="s">
        <v>143</v>
      </c>
      <c r="G18" s="7" t="s">
        <v>28</v>
      </c>
      <c r="H18" s="29" t="s">
        <v>57</v>
      </c>
      <c r="I18" s="30" t="s">
        <v>82</v>
      </c>
      <c r="J18" s="30" t="s">
        <v>164</v>
      </c>
      <c r="K18" s="31"/>
      <c r="L18" s="9" t="str">
        <f>"120,0"</f>
        <v>120,0</v>
      </c>
      <c r="M18" s="9" t="str">
        <f>"89,3400"</f>
        <v>89,3400</v>
      </c>
      <c r="N18" s="7" t="s">
        <v>147</v>
      </c>
    </row>
    <row r="19" spans="1:14">
      <c r="A19" s="34" t="s">
        <v>209</v>
      </c>
      <c r="B19" s="10" t="s">
        <v>102</v>
      </c>
      <c r="C19" s="44" t="s">
        <v>320</v>
      </c>
      <c r="D19" s="10" t="s">
        <v>103</v>
      </c>
      <c r="E19" s="11" t="s">
        <v>351</v>
      </c>
      <c r="F19" s="10" t="s">
        <v>104</v>
      </c>
      <c r="G19" s="10" t="s">
        <v>105</v>
      </c>
      <c r="H19" s="33" t="s">
        <v>21</v>
      </c>
      <c r="I19" s="32" t="s">
        <v>22</v>
      </c>
      <c r="J19" s="32" t="s">
        <v>51</v>
      </c>
      <c r="K19" s="34"/>
      <c r="L19" s="12" t="str">
        <f>"115,0"</f>
        <v>115,0</v>
      </c>
      <c r="M19" s="12" t="str">
        <f>"87,2390"</f>
        <v>87,2390</v>
      </c>
      <c r="N19" s="10" t="s">
        <v>106</v>
      </c>
    </row>
    <row r="20" spans="1:14">
      <c r="A20" s="34" t="s">
        <v>210</v>
      </c>
      <c r="B20" s="10" t="s">
        <v>289</v>
      </c>
      <c r="C20" s="44" t="s">
        <v>321</v>
      </c>
      <c r="D20" s="10" t="s">
        <v>290</v>
      </c>
      <c r="E20" s="11" t="s">
        <v>351</v>
      </c>
      <c r="F20" s="10" t="s">
        <v>13</v>
      </c>
      <c r="G20" s="10" t="s">
        <v>14</v>
      </c>
      <c r="H20" s="32" t="s">
        <v>19</v>
      </c>
      <c r="I20" s="32" t="s">
        <v>42</v>
      </c>
      <c r="J20" s="32" t="s">
        <v>29</v>
      </c>
      <c r="K20" s="34"/>
      <c r="L20" s="12" t="str">
        <f>"60,0"</f>
        <v>60,0</v>
      </c>
      <c r="M20" s="12" t="str">
        <f>"44,8140"</f>
        <v>44,8140</v>
      </c>
      <c r="N20" s="10" t="s">
        <v>24</v>
      </c>
    </row>
    <row r="21" spans="1:14">
      <c r="A21" s="34" t="s">
        <v>208</v>
      </c>
      <c r="B21" s="10" t="s">
        <v>107</v>
      </c>
      <c r="C21" s="10" t="s">
        <v>108</v>
      </c>
      <c r="D21" s="10" t="s">
        <v>109</v>
      </c>
      <c r="E21" s="11" t="s">
        <v>353</v>
      </c>
      <c r="F21" s="10" t="s">
        <v>110</v>
      </c>
      <c r="G21" s="10" t="s">
        <v>28</v>
      </c>
      <c r="H21" s="32" t="s">
        <v>113</v>
      </c>
      <c r="I21" s="32" t="s">
        <v>114</v>
      </c>
      <c r="J21" s="32" t="s">
        <v>115</v>
      </c>
      <c r="K21" s="34"/>
      <c r="L21" s="12" t="str">
        <f>"220,0"</f>
        <v>220,0</v>
      </c>
      <c r="M21" s="12" t="str">
        <f>"163,1080"</f>
        <v>163,1080</v>
      </c>
      <c r="N21" s="10" t="s">
        <v>116</v>
      </c>
    </row>
    <row r="22" spans="1:14">
      <c r="A22" s="34" t="s">
        <v>209</v>
      </c>
      <c r="B22" s="10" t="s">
        <v>291</v>
      </c>
      <c r="C22" s="10" t="s">
        <v>292</v>
      </c>
      <c r="D22" s="10" t="s">
        <v>293</v>
      </c>
      <c r="E22" s="11" t="s">
        <v>353</v>
      </c>
      <c r="F22" s="10" t="s">
        <v>143</v>
      </c>
      <c r="G22" s="10" t="s">
        <v>28</v>
      </c>
      <c r="H22" s="32" t="s">
        <v>144</v>
      </c>
      <c r="I22" s="32" t="s">
        <v>145</v>
      </c>
      <c r="J22" s="33" t="s">
        <v>113</v>
      </c>
      <c r="K22" s="34"/>
      <c r="L22" s="12" t="str">
        <f>"192,5"</f>
        <v>192,5</v>
      </c>
      <c r="M22" s="12" t="str">
        <f>"137,5605"</f>
        <v>137,5605</v>
      </c>
      <c r="N22" s="10" t="s">
        <v>147</v>
      </c>
    </row>
    <row r="23" spans="1:14">
      <c r="A23" s="34" t="s">
        <v>208</v>
      </c>
      <c r="B23" s="10" t="s">
        <v>107</v>
      </c>
      <c r="C23" s="10" t="s">
        <v>117</v>
      </c>
      <c r="D23" s="10" t="s">
        <v>109</v>
      </c>
      <c r="E23" s="11" t="s">
        <v>352</v>
      </c>
      <c r="F23" s="10" t="s">
        <v>110</v>
      </c>
      <c r="G23" s="10" t="s">
        <v>28</v>
      </c>
      <c r="H23" s="32" t="s">
        <v>113</v>
      </c>
      <c r="I23" s="32" t="s">
        <v>114</v>
      </c>
      <c r="J23" s="32" t="s">
        <v>115</v>
      </c>
      <c r="K23" s="34"/>
      <c r="L23" s="12" t="str">
        <f>"220,0"</f>
        <v>220,0</v>
      </c>
      <c r="M23" s="12" t="str">
        <f>"163,1080"</f>
        <v>163,1080</v>
      </c>
      <c r="N23" s="10" t="s">
        <v>116</v>
      </c>
    </row>
    <row r="24" spans="1:14">
      <c r="A24" s="34" t="s">
        <v>209</v>
      </c>
      <c r="B24" s="10" t="s">
        <v>291</v>
      </c>
      <c r="C24" s="10" t="s">
        <v>294</v>
      </c>
      <c r="D24" s="10" t="s">
        <v>293</v>
      </c>
      <c r="E24" s="11" t="s">
        <v>352</v>
      </c>
      <c r="F24" s="10" t="s">
        <v>143</v>
      </c>
      <c r="G24" s="10" t="s">
        <v>28</v>
      </c>
      <c r="H24" s="32" t="s">
        <v>144</v>
      </c>
      <c r="I24" s="32" t="s">
        <v>145</v>
      </c>
      <c r="J24" s="33" t="s">
        <v>113</v>
      </c>
      <c r="K24" s="34"/>
      <c r="L24" s="12" t="str">
        <f>"192,5"</f>
        <v>192,5</v>
      </c>
      <c r="M24" s="12" t="str">
        <f>"137,5605"</f>
        <v>137,5605</v>
      </c>
      <c r="N24" s="10" t="s">
        <v>147</v>
      </c>
    </row>
    <row r="25" spans="1:14">
      <c r="A25" s="36" t="s">
        <v>210</v>
      </c>
      <c r="B25" s="13" t="s">
        <v>287</v>
      </c>
      <c r="C25" s="13" t="s">
        <v>295</v>
      </c>
      <c r="D25" s="13" t="s">
        <v>288</v>
      </c>
      <c r="E25" s="14" t="s">
        <v>352</v>
      </c>
      <c r="F25" s="13" t="s">
        <v>143</v>
      </c>
      <c r="G25" s="13" t="s">
        <v>28</v>
      </c>
      <c r="H25" s="35" t="s">
        <v>57</v>
      </c>
      <c r="I25" s="37" t="s">
        <v>82</v>
      </c>
      <c r="J25" s="37" t="s">
        <v>164</v>
      </c>
      <c r="K25" s="36"/>
      <c r="L25" s="15" t="str">
        <f>"120,0"</f>
        <v>120,0</v>
      </c>
      <c r="M25" s="15" t="str">
        <f>"89,3400"</f>
        <v>89,3400</v>
      </c>
      <c r="N25" s="13" t="s">
        <v>147</v>
      </c>
    </row>
    <row r="27" spans="1:14" ht="16">
      <c r="A27" s="50" t="s">
        <v>118</v>
      </c>
      <c r="B27" s="50"/>
      <c r="C27" s="50"/>
      <c r="D27" s="50"/>
      <c r="E27" s="51"/>
      <c r="F27" s="50"/>
      <c r="G27" s="50"/>
      <c r="H27" s="50"/>
      <c r="I27" s="50"/>
      <c r="J27" s="50"/>
      <c r="K27" s="50"/>
    </row>
    <row r="28" spans="1:14">
      <c r="A28" s="31" t="s">
        <v>208</v>
      </c>
      <c r="B28" s="7" t="s">
        <v>296</v>
      </c>
      <c r="C28" s="7" t="s">
        <v>297</v>
      </c>
      <c r="D28" s="7" t="s">
        <v>298</v>
      </c>
      <c r="E28" s="8" t="s">
        <v>353</v>
      </c>
      <c r="F28" s="7" t="s">
        <v>143</v>
      </c>
      <c r="G28" s="7" t="s">
        <v>28</v>
      </c>
      <c r="H28" s="29" t="s">
        <v>135</v>
      </c>
      <c r="I28" s="30" t="s">
        <v>181</v>
      </c>
      <c r="J28" s="30" t="s">
        <v>181</v>
      </c>
      <c r="K28" s="31"/>
      <c r="L28" s="9" t="str">
        <f>"230,0"</f>
        <v>230,0</v>
      </c>
      <c r="M28" s="9" t="str">
        <f>"154,0770"</f>
        <v>154,0770</v>
      </c>
      <c r="N28" s="7" t="s">
        <v>147</v>
      </c>
    </row>
    <row r="29" spans="1:14">
      <c r="A29" s="36" t="s">
        <v>208</v>
      </c>
      <c r="B29" s="13" t="s">
        <v>296</v>
      </c>
      <c r="C29" s="13" t="s">
        <v>299</v>
      </c>
      <c r="D29" s="13" t="s">
        <v>298</v>
      </c>
      <c r="E29" s="14" t="s">
        <v>352</v>
      </c>
      <c r="F29" s="13" t="s">
        <v>143</v>
      </c>
      <c r="G29" s="13" t="s">
        <v>28</v>
      </c>
      <c r="H29" s="35" t="s">
        <v>135</v>
      </c>
      <c r="I29" s="37" t="s">
        <v>181</v>
      </c>
      <c r="J29" s="37" t="s">
        <v>181</v>
      </c>
      <c r="K29" s="36"/>
      <c r="L29" s="15" t="str">
        <f>"230,0"</f>
        <v>230,0</v>
      </c>
      <c r="M29" s="15" t="str">
        <f>"154,0770"</f>
        <v>154,0770</v>
      </c>
      <c r="N29" s="13" t="s">
        <v>147</v>
      </c>
    </row>
    <row r="31" spans="1:14" ht="16">
      <c r="A31" s="50" t="s">
        <v>140</v>
      </c>
      <c r="B31" s="50"/>
      <c r="C31" s="50"/>
      <c r="D31" s="50"/>
      <c r="E31" s="51"/>
      <c r="F31" s="50"/>
      <c r="G31" s="50"/>
      <c r="H31" s="50"/>
      <c r="I31" s="50"/>
      <c r="J31" s="50"/>
      <c r="K31" s="50"/>
    </row>
    <row r="32" spans="1:14">
      <c r="A32" s="31" t="s">
        <v>208</v>
      </c>
      <c r="B32" s="7" t="s">
        <v>141</v>
      </c>
      <c r="C32" s="43" t="s">
        <v>322</v>
      </c>
      <c r="D32" s="7" t="s">
        <v>142</v>
      </c>
      <c r="E32" s="8" t="s">
        <v>351</v>
      </c>
      <c r="F32" s="7" t="s">
        <v>143</v>
      </c>
      <c r="G32" s="7" t="s">
        <v>28</v>
      </c>
      <c r="H32" s="29" t="s">
        <v>112</v>
      </c>
      <c r="I32" s="29" t="s">
        <v>144</v>
      </c>
      <c r="J32" s="29" t="s">
        <v>145</v>
      </c>
      <c r="K32" s="30" t="s">
        <v>146</v>
      </c>
      <c r="L32" s="9" t="str">
        <f>"192,5"</f>
        <v>192,5</v>
      </c>
      <c r="M32" s="9" t="str">
        <f>"127,1655"</f>
        <v>127,1655</v>
      </c>
      <c r="N32" s="7" t="s">
        <v>147</v>
      </c>
    </row>
    <row r="33" spans="1:14">
      <c r="A33" s="34" t="s">
        <v>209</v>
      </c>
      <c r="B33" s="10" t="s">
        <v>300</v>
      </c>
      <c r="C33" s="44" t="s">
        <v>323</v>
      </c>
      <c r="D33" s="10" t="s">
        <v>301</v>
      </c>
      <c r="E33" s="11" t="s">
        <v>351</v>
      </c>
      <c r="F33" s="10" t="s">
        <v>94</v>
      </c>
      <c r="G33" s="10" t="s">
        <v>14</v>
      </c>
      <c r="H33" s="32" t="s">
        <v>112</v>
      </c>
      <c r="I33" s="32" t="s">
        <v>144</v>
      </c>
      <c r="J33" s="32" t="s">
        <v>155</v>
      </c>
      <c r="K33" s="33" t="s">
        <v>113</v>
      </c>
      <c r="L33" s="12" t="str">
        <f>"190,0"</f>
        <v>190,0</v>
      </c>
      <c r="M33" s="12" t="str">
        <f>"123,8610"</f>
        <v>123,8610</v>
      </c>
      <c r="N33" s="10" t="s">
        <v>244</v>
      </c>
    </row>
    <row r="34" spans="1:14">
      <c r="A34" s="34" t="s">
        <v>208</v>
      </c>
      <c r="B34" s="10" t="s">
        <v>302</v>
      </c>
      <c r="C34" s="10" t="s">
        <v>303</v>
      </c>
      <c r="D34" s="10" t="s">
        <v>304</v>
      </c>
      <c r="E34" s="11" t="s">
        <v>352</v>
      </c>
      <c r="F34" s="10" t="s">
        <v>94</v>
      </c>
      <c r="G34" s="10" t="s">
        <v>14</v>
      </c>
      <c r="H34" s="32" t="s">
        <v>113</v>
      </c>
      <c r="I34" s="32" t="s">
        <v>305</v>
      </c>
      <c r="J34" s="34"/>
      <c r="K34" s="34"/>
      <c r="L34" s="12" t="str">
        <f>"250,0"</f>
        <v>250,0</v>
      </c>
      <c r="M34" s="12" t="str">
        <f>"159,7000"</f>
        <v>159,7000</v>
      </c>
      <c r="N34" s="10"/>
    </row>
    <row r="35" spans="1:14">
      <c r="A35" s="34" t="s">
        <v>209</v>
      </c>
      <c r="B35" s="10" t="s">
        <v>300</v>
      </c>
      <c r="C35" s="10" t="s">
        <v>306</v>
      </c>
      <c r="D35" s="10" t="s">
        <v>301</v>
      </c>
      <c r="E35" s="11" t="s">
        <v>352</v>
      </c>
      <c r="F35" s="10" t="s">
        <v>94</v>
      </c>
      <c r="G35" s="10" t="s">
        <v>14</v>
      </c>
      <c r="H35" s="32" t="s">
        <v>112</v>
      </c>
      <c r="I35" s="32" t="s">
        <v>144</v>
      </c>
      <c r="J35" s="32" t="s">
        <v>155</v>
      </c>
      <c r="K35" s="33" t="s">
        <v>113</v>
      </c>
      <c r="L35" s="12" t="str">
        <f>"190,0"</f>
        <v>190,0</v>
      </c>
      <c r="M35" s="12" t="str">
        <f>"123,8610"</f>
        <v>123,8610</v>
      </c>
      <c r="N35" s="10" t="s">
        <v>244</v>
      </c>
    </row>
    <row r="36" spans="1:14">
      <c r="A36" s="36" t="s">
        <v>210</v>
      </c>
      <c r="B36" s="13" t="s">
        <v>307</v>
      </c>
      <c r="C36" s="13" t="s">
        <v>308</v>
      </c>
      <c r="D36" s="13" t="s">
        <v>309</v>
      </c>
      <c r="E36" s="14" t="s">
        <v>352</v>
      </c>
      <c r="F36" s="13" t="s">
        <v>13</v>
      </c>
      <c r="G36" s="13" t="s">
        <v>14</v>
      </c>
      <c r="H36" s="35" t="s">
        <v>111</v>
      </c>
      <c r="I36" s="37" t="s">
        <v>112</v>
      </c>
      <c r="J36" s="36"/>
      <c r="K36" s="36"/>
      <c r="L36" s="15" t="str">
        <f>"160,0"</f>
        <v>160,0</v>
      </c>
      <c r="M36" s="15" t="str">
        <f>"104,9120"</f>
        <v>104,9120</v>
      </c>
      <c r="N36" s="13" t="s">
        <v>24</v>
      </c>
    </row>
    <row r="38" spans="1:14" ht="16">
      <c r="A38" s="50" t="s">
        <v>165</v>
      </c>
      <c r="B38" s="50"/>
      <c r="C38" s="50"/>
      <c r="D38" s="50"/>
      <c r="E38" s="51"/>
      <c r="F38" s="50"/>
      <c r="G38" s="50"/>
      <c r="H38" s="50"/>
      <c r="I38" s="50"/>
      <c r="J38" s="50"/>
      <c r="K38" s="50"/>
    </row>
    <row r="39" spans="1:14">
      <c r="A39" s="31" t="s">
        <v>208</v>
      </c>
      <c r="B39" s="7" t="s">
        <v>271</v>
      </c>
      <c r="C39" s="7" t="s">
        <v>272</v>
      </c>
      <c r="D39" s="7" t="s">
        <v>273</v>
      </c>
      <c r="E39" s="8" t="s">
        <v>352</v>
      </c>
      <c r="F39" s="7" t="s">
        <v>128</v>
      </c>
      <c r="G39" s="7" t="s">
        <v>28</v>
      </c>
      <c r="H39" s="29" t="s">
        <v>305</v>
      </c>
      <c r="I39" s="29" t="s">
        <v>310</v>
      </c>
      <c r="J39" s="29" t="s">
        <v>311</v>
      </c>
      <c r="K39" s="31"/>
      <c r="L39" s="9" t="str">
        <f>"272,5"</f>
        <v>272,5</v>
      </c>
      <c r="M39" s="9" t="str">
        <f>"172,7105"</f>
        <v>172,7105</v>
      </c>
      <c r="N39" s="7"/>
    </row>
    <row r="40" spans="1:14">
      <c r="A40" s="34" t="s">
        <v>209</v>
      </c>
      <c r="B40" s="10" t="s">
        <v>166</v>
      </c>
      <c r="C40" s="10" t="s">
        <v>176</v>
      </c>
      <c r="D40" s="10" t="s">
        <v>167</v>
      </c>
      <c r="E40" s="11" t="s">
        <v>352</v>
      </c>
      <c r="F40" s="10" t="s">
        <v>56</v>
      </c>
      <c r="G40" s="10" t="s">
        <v>28</v>
      </c>
      <c r="H40" s="32" t="s">
        <v>113</v>
      </c>
      <c r="I40" s="32" t="s">
        <v>114</v>
      </c>
      <c r="J40" s="33" t="s">
        <v>115</v>
      </c>
      <c r="K40" s="34"/>
      <c r="L40" s="12" t="str">
        <f>"210,0"</f>
        <v>210,0</v>
      </c>
      <c r="M40" s="12" t="str">
        <f>"130,4940"</f>
        <v>130,4940</v>
      </c>
      <c r="N40" s="44" t="s">
        <v>326</v>
      </c>
    </row>
    <row r="41" spans="1:14">
      <c r="A41" s="34" t="s">
        <v>210</v>
      </c>
      <c r="B41" s="10" t="s">
        <v>312</v>
      </c>
      <c r="C41" s="10" t="s">
        <v>313</v>
      </c>
      <c r="D41" s="10" t="s">
        <v>314</v>
      </c>
      <c r="E41" s="11" t="s">
        <v>352</v>
      </c>
      <c r="F41" s="10" t="s">
        <v>13</v>
      </c>
      <c r="G41" s="10" t="s">
        <v>14</v>
      </c>
      <c r="H41" s="32" t="s">
        <v>112</v>
      </c>
      <c r="I41" s="32" t="s">
        <v>144</v>
      </c>
      <c r="J41" s="32" t="s">
        <v>155</v>
      </c>
      <c r="K41" s="34"/>
      <c r="L41" s="12" t="str">
        <f>"190,0"</f>
        <v>190,0</v>
      </c>
      <c r="M41" s="12" t="str">
        <f>"116,4890"</f>
        <v>116,4890</v>
      </c>
      <c r="N41" s="10" t="s">
        <v>24</v>
      </c>
    </row>
    <row r="42" spans="1:14">
      <c r="A42" s="36" t="s">
        <v>208</v>
      </c>
      <c r="B42" s="13" t="s">
        <v>312</v>
      </c>
      <c r="C42" s="45" t="s">
        <v>324</v>
      </c>
      <c r="D42" s="13" t="s">
        <v>314</v>
      </c>
      <c r="E42" s="14" t="s">
        <v>354</v>
      </c>
      <c r="F42" s="13" t="s">
        <v>13</v>
      </c>
      <c r="G42" s="13" t="s">
        <v>14</v>
      </c>
      <c r="H42" s="35" t="s">
        <v>112</v>
      </c>
      <c r="I42" s="35" t="s">
        <v>144</v>
      </c>
      <c r="J42" s="35" t="s">
        <v>155</v>
      </c>
      <c r="K42" s="36"/>
      <c r="L42" s="15" t="str">
        <f>"190,0"</f>
        <v>190,0</v>
      </c>
      <c r="M42" s="15" t="str">
        <f>"118,1198"</f>
        <v>118,1198</v>
      </c>
      <c r="N42" s="13" t="s">
        <v>24</v>
      </c>
    </row>
    <row r="44" spans="1:14">
      <c r="G44" s="19"/>
      <c r="H44" s="5"/>
      <c r="L44" s="27"/>
      <c r="N44" s="6"/>
    </row>
    <row r="45" spans="1:14">
      <c r="G45" s="19"/>
      <c r="H45" s="5"/>
      <c r="L45" s="27"/>
      <c r="N45" s="6"/>
    </row>
    <row r="46" spans="1:14" ht="18">
      <c r="B46" s="20" t="s">
        <v>189</v>
      </c>
      <c r="C46" s="20"/>
      <c r="G46" s="19"/>
      <c r="H46" s="5"/>
      <c r="L46" s="27"/>
      <c r="N46" s="6"/>
    </row>
    <row r="47" spans="1:14" ht="16">
      <c r="B47" s="21" t="s">
        <v>201</v>
      </c>
      <c r="C47" s="21"/>
      <c r="L47" s="27"/>
      <c r="N47" s="6"/>
    </row>
    <row r="48" spans="1:14" ht="14">
      <c r="B48" s="22"/>
      <c r="C48" s="23" t="s">
        <v>202</v>
      </c>
      <c r="L48" s="27"/>
      <c r="N48" s="6"/>
    </row>
    <row r="49" spans="2:14" ht="14">
      <c r="B49" s="24" t="s">
        <v>191</v>
      </c>
      <c r="C49" s="24" t="s">
        <v>192</v>
      </c>
      <c r="D49" s="24" t="s">
        <v>344</v>
      </c>
      <c r="E49" s="25" t="s">
        <v>282</v>
      </c>
      <c r="F49" s="24" t="s">
        <v>194</v>
      </c>
      <c r="L49" s="27"/>
      <c r="N49" s="6"/>
    </row>
    <row r="50" spans="2:14">
      <c r="B50" s="5" t="s">
        <v>141</v>
      </c>
      <c r="C50" s="41" t="s">
        <v>202</v>
      </c>
      <c r="D50" s="27" t="s">
        <v>203</v>
      </c>
      <c r="E50" s="28">
        <v>192.5</v>
      </c>
      <c r="F50" s="26">
        <v>127.165501266718</v>
      </c>
      <c r="L50" s="27"/>
      <c r="N50" s="6"/>
    </row>
    <row r="51" spans="2:14">
      <c r="B51" s="5" t="s">
        <v>300</v>
      </c>
      <c r="C51" s="41" t="s">
        <v>202</v>
      </c>
      <c r="D51" s="27" t="s">
        <v>203</v>
      </c>
      <c r="E51" s="28">
        <v>190</v>
      </c>
      <c r="F51" s="26">
        <v>123.860998749733</v>
      </c>
      <c r="L51" s="27"/>
      <c r="N51" s="6"/>
    </row>
    <row r="52" spans="2:14">
      <c r="B52" s="5" t="s">
        <v>285</v>
      </c>
      <c r="C52" s="41" t="s">
        <v>315</v>
      </c>
      <c r="D52" s="27" t="s">
        <v>199</v>
      </c>
      <c r="E52" s="28">
        <v>115</v>
      </c>
      <c r="F52" s="26">
        <v>104.327997565269</v>
      </c>
      <c r="L52" s="27"/>
      <c r="N52" s="6"/>
    </row>
    <row r="53" spans="2:14">
      <c r="L53" s="27"/>
      <c r="N53" s="6"/>
    </row>
    <row r="54" spans="2:14" ht="14">
      <c r="B54" s="22"/>
      <c r="C54" s="23" t="s">
        <v>196</v>
      </c>
      <c r="L54" s="27"/>
      <c r="N54" s="6"/>
    </row>
    <row r="55" spans="2:14" ht="14">
      <c r="B55" s="24" t="s">
        <v>191</v>
      </c>
      <c r="C55" s="24" t="s">
        <v>192</v>
      </c>
      <c r="D55" s="24" t="s">
        <v>344</v>
      </c>
      <c r="E55" s="25" t="s">
        <v>282</v>
      </c>
      <c r="F55" s="24" t="s">
        <v>194</v>
      </c>
      <c r="L55" s="27"/>
      <c r="N55" s="6"/>
    </row>
    <row r="56" spans="2:14">
      <c r="B56" s="5" t="s">
        <v>107</v>
      </c>
      <c r="C56" s="5" t="s">
        <v>196</v>
      </c>
      <c r="D56" s="27" t="s">
        <v>205</v>
      </c>
      <c r="E56" s="28">
        <v>220</v>
      </c>
      <c r="F56" s="26">
        <v>163.10800075531</v>
      </c>
      <c r="L56" s="27"/>
      <c r="N56" s="6"/>
    </row>
    <row r="57" spans="2:14">
      <c r="B57" s="5" t="s">
        <v>296</v>
      </c>
      <c r="C57" s="5" t="s">
        <v>196</v>
      </c>
      <c r="D57" s="27" t="s">
        <v>207</v>
      </c>
      <c r="E57" s="28">
        <v>230</v>
      </c>
      <c r="F57" s="26">
        <v>154.07700002193499</v>
      </c>
      <c r="L57" s="27"/>
      <c r="N57" s="6"/>
    </row>
    <row r="58" spans="2:14">
      <c r="B58" s="5" t="s">
        <v>291</v>
      </c>
      <c r="C58" s="5" t="s">
        <v>196</v>
      </c>
      <c r="D58" s="27" t="s">
        <v>205</v>
      </c>
      <c r="E58" s="28">
        <v>192.5</v>
      </c>
      <c r="F58" s="26">
        <v>137.56050512194599</v>
      </c>
      <c r="L58" s="27"/>
      <c r="N58" s="6"/>
    </row>
    <row r="59" spans="2:14">
      <c r="L59" s="27"/>
      <c r="N59" s="6"/>
    </row>
    <row r="60" spans="2:14" ht="14">
      <c r="B60" s="22"/>
      <c r="C60" s="23" t="s">
        <v>198</v>
      </c>
      <c r="L60" s="27"/>
      <c r="N60" s="6"/>
    </row>
    <row r="61" spans="2:14" ht="14">
      <c r="B61" s="24" t="s">
        <v>191</v>
      </c>
      <c r="C61" s="24" t="s">
        <v>192</v>
      </c>
      <c r="D61" s="24" t="s">
        <v>344</v>
      </c>
      <c r="E61" s="25" t="s">
        <v>282</v>
      </c>
      <c r="F61" s="24" t="s">
        <v>194</v>
      </c>
      <c r="L61" s="27"/>
      <c r="N61" s="6"/>
    </row>
    <row r="62" spans="2:14">
      <c r="B62" s="5" t="s">
        <v>271</v>
      </c>
      <c r="C62" s="5" t="s">
        <v>198</v>
      </c>
      <c r="D62" s="27" t="s">
        <v>204</v>
      </c>
      <c r="E62" s="28">
        <v>272.5</v>
      </c>
      <c r="F62" s="26">
        <v>172.71050810813901</v>
      </c>
      <c r="L62" s="27"/>
      <c r="N62" s="6"/>
    </row>
    <row r="63" spans="2:14">
      <c r="B63" s="5" t="s">
        <v>107</v>
      </c>
      <c r="C63" s="5" t="s">
        <v>198</v>
      </c>
      <c r="D63" s="27" t="s">
        <v>205</v>
      </c>
      <c r="E63" s="28">
        <v>220</v>
      </c>
      <c r="F63" s="26">
        <v>163.10800075531</v>
      </c>
      <c r="G63" s="19"/>
      <c r="H63" s="5"/>
      <c r="L63" s="27"/>
      <c r="N63" s="6"/>
    </row>
    <row r="64" spans="2:14">
      <c r="B64" s="5" t="s">
        <v>302</v>
      </c>
      <c r="C64" s="5" t="s">
        <v>198</v>
      </c>
      <c r="D64" s="27" t="s">
        <v>203</v>
      </c>
      <c r="E64" s="28">
        <v>250</v>
      </c>
      <c r="F64" s="26">
        <v>159.700006246567</v>
      </c>
      <c r="G64" s="19"/>
      <c r="H64" s="5"/>
      <c r="L64" s="27"/>
      <c r="N64" s="6"/>
    </row>
  </sheetData>
  <mergeCells count="20">
    <mergeCell ref="L3:L4"/>
    <mergeCell ref="M3:M4"/>
    <mergeCell ref="N3:N4"/>
    <mergeCell ref="A5:K5"/>
    <mergeCell ref="A1:N2"/>
    <mergeCell ref="A3:A4"/>
    <mergeCell ref="C3:C4"/>
    <mergeCell ref="D3:D4"/>
    <mergeCell ref="E3:E4"/>
    <mergeCell ref="F3:F4"/>
    <mergeCell ref="G3:G4"/>
    <mergeCell ref="H3:K3"/>
    <mergeCell ref="A38:K38"/>
    <mergeCell ref="B3:B4"/>
    <mergeCell ref="A8:K8"/>
    <mergeCell ref="A11:K11"/>
    <mergeCell ref="A14:K14"/>
    <mergeCell ref="A17:K17"/>
    <mergeCell ref="A27:K27"/>
    <mergeCell ref="A31:K3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WRPF ПЛ без экипировки</vt:lpstr>
      <vt:lpstr>WRPF Жим лежа без экип</vt:lpstr>
      <vt:lpstr>WRPF Тяга без экипировки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Tomchin</dc:creator>
  <cp:lastModifiedBy>Екатерина Шевелева</cp:lastModifiedBy>
  <cp:lastPrinted>2015-07-16T19:10:53Z</cp:lastPrinted>
  <dcterms:created xsi:type="dcterms:W3CDTF">2002-06-16T13:36:44Z</dcterms:created>
  <dcterms:modified xsi:type="dcterms:W3CDTF">2022-10-05T17:37:13Z</dcterms:modified>
</cp:coreProperties>
</file>