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60" windowHeight="9255" firstSheet="10" activeTab="10"/>
  </bookViews>
  <sheets>
    <sheet name="Лист16" sheetId="21" r:id="rId1"/>
    <sheet name="Двоеборье проф." sheetId="20" r:id="rId2"/>
    <sheet name="Двоеборье люб" sheetId="19" r:id="rId3"/>
    <sheet name="Люб. присед б.э." sheetId="18" r:id="rId4"/>
    <sheet name="ПРО присед 1.слой" sheetId="17" r:id="rId5"/>
    <sheet name="ПРО тяга б.э." sheetId="16" r:id="rId6"/>
    <sheet name="Люб. тяга б.э." sheetId="15" r:id="rId7"/>
    <sheet name="ПРО тяга 1.слой" sheetId="14" r:id="rId8"/>
    <sheet name="ПРО жим софт мн.петельная" sheetId="13" r:id="rId9"/>
    <sheet name="ПРО жим софт 1 петельная" sheetId="12" r:id="rId10"/>
    <sheet name="Люб. жим б.э." sheetId="9" r:id="rId11"/>
  </sheets>
  <calcPr calcId="162913" refMode="R1C1"/>
</workbook>
</file>

<file path=xl/calcChain.xml><?xml version="1.0" encoding="utf-8"?>
<calcChain xmlns="http://schemas.openxmlformats.org/spreadsheetml/2006/main">
  <c r="P6" i="20" l="1"/>
  <c r="O6" i="20"/>
  <c r="D6" i="20"/>
  <c r="P6" i="19"/>
  <c r="O6" i="19"/>
  <c r="D6" i="19"/>
  <c r="L6" i="18"/>
  <c r="K6" i="18"/>
  <c r="D6" i="18"/>
  <c r="L10" i="16"/>
  <c r="K10" i="16"/>
  <c r="D10" i="16"/>
  <c r="L9" i="16"/>
  <c r="K9" i="16"/>
  <c r="D9" i="16"/>
  <c r="L6" i="16"/>
  <c r="K6" i="16"/>
  <c r="D6" i="16"/>
  <c r="L34" i="15"/>
  <c r="K34" i="15"/>
  <c r="D34" i="15"/>
  <c r="L31" i="15"/>
  <c r="K31" i="15"/>
  <c r="D31" i="15"/>
  <c r="L28" i="15"/>
  <c r="K28" i="15"/>
  <c r="D28" i="15"/>
  <c r="L27" i="15"/>
  <c r="K27" i="15"/>
  <c r="D27" i="15"/>
  <c r="L26" i="15"/>
  <c r="K26" i="15"/>
  <c r="D26" i="15"/>
  <c r="L23" i="15"/>
  <c r="K23" i="15"/>
  <c r="D23" i="15"/>
  <c r="L22" i="15"/>
  <c r="K22" i="15"/>
  <c r="D22" i="15"/>
  <c r="L19" i="15"/>
  <c r="K19" i="15"/>
  <c r="D19" i="15"/>
  <c r="L18" i="15"/>
  <c r="K18" i="15"/>
  <c r="D18" i="15"/>
  <c r="L17" i="15"/>
  <c r="K17" i="15"/>
  <c r="D17" i="15"/>
  <c r="L14" i="15"/>
  <c r="K14" i="15"/>
  <c r="D14" i="15"/>
  <c r="L13" i="15"/>
  <c r="K13" i="15"/>
  <c r="D13" i="15"/>
  <c r="L12" i="15"/>
  <c r="K12" i="15"/>
  <c r="D12" i="15"/>
  <c r="L9" i="15"/>
  <c r="K9" i="15"/>
  <c r="D9" i="15"/>
  <c r="L6" i="15"/>
  <c r="K6" i="15"/>
  <c r="D6" i="15"/>
  <c r="L7" i="12"/>
  <c r="K7" i="12"/>
  <c r="D7" i="12"/>
  <c r="L6" i="12"/>
  <c r="K6" i="12"/>
  <c r="D6" i="12"/>
  <c r="L30" i="9"/>
  <c r="K30" i="9"/>
  <c r="D30" i="9"/>
  <c r="L27" i="9"/>
  <c r="K27" i="9"/>
  <c r="D27" i="9"/>
  <c r="L26" i="9"/>
  <c r="K26" i="9"/>
  <c r="D26" i="9"/>
  <c r="L23" i="9"/>
  <c r="K23" i="9"/>
  <c r="D23" i="9"/>
  <c r="L22" i="9"/>
  <c r="K22" i="9"/>
  <c r="D22" i="9"/>
  <c r="L19" i="9"/>
  <c r="K19" i="9"/>
  <c r="D19" i="9"/>
  <c r="L18" i="9"/>
  <c r="K18" i="9"/>
  <c r="D18" i="9"/>
  <c r="L17" i="9"/>
  <c r="K17" i="9"/>
  <c r="D17" i="9"/>
  <c r="L16" i="9"/>
  <c r="K16" i="9"/>
  <c r="D16" i="9"/>
  <c r="L13" i="9"/>
  <c r="K13" i="9"/>
  <c r="D13" i="9"/>
  <c r="L12" i="9"/>
  <c r="K12" i="9"/>
  <c r="D12" i="9"/>
  <c r="L9" i="9"/>
  <c r="K9" i="9"/>
  <c r="D9" i="9"/>
  <c r="L6" i="9"/>
  <c r="K6" i="9"/>
  <c r="D6" i="9"/>
</calcChain>
</file>

<file path=xl/sharedStrings.xml><?xml version="1.0" encoding="utf-8"?>
<sst xmlns="http://schemas.openxmlformats.org/spreadsheetml/2006/main" count="769" uniqueCount="251">
  <si>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</si>
  <si>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</si>
  <si>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</si>
  <si>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</si>
  <si>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</si>
  <si>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</si>
  <si>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</si>
  <si>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</si>
  <si>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</si>
  <si>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</si>
  <si>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</si>
  <si>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</si>
  <si>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</si>
  <si>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</si>
  <si>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</si>
  <si>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</si>
  <si>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</si>
  <si>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</si>
  <si>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>Shv/Mel</t>
  </si>
  <si>
    <t>Приседание</t>
  </si>
  <si>
    <t>Жим лёжа</t>
  </si>
  <si>
    <t>Становая тяга</t>
  </si>
  <si>
    <t xml:space="preserve">лично </t>
  </si>
  <si>
    <t xml:space="preserve">Краснодар/Краснодарский край </t>
  </si>
  <si>
    <t>85,0</t>
  </si>
  <si>
    <t>52,5</t>
  </si>
  <si>
    <t>115,0</t>
  </si>
  <si>
    <t>135,0</t>
  </si>
  <si>
    <t xml:space="preserve"> </t>
  </si>
  <si>
    <t>ВЕСОВАЯ КАТЕГОРИЯ   75</t>
  </si>
  <si>
    <t>Емиж Ислам</t>
  </si>
  <si>
    <t>Юниоры 20 - 23 (03.04.2002)/20</t>
  </si>
  <si>
    <t>73,40</t>
  </si>
  <si>
    <t xml:space="preserve">АГУ Майкоп </t>
  </si>
  <si>
    <t xml:space="preserve">Майкоп/Адыгея </t>
  </si>
  <si>
    <t>130,0</t>
  </si>
  <si>
    <t>140,0</t>
  </si>
  <si>
    <t>145,0</t>
  </si>
  <si>
    <t>100,0</t>
  </si>
  <si>
    <t>105,0</t>
  </si>
  <si>
    <t>150,0</t>
  </si>
  <si>
    <t>165,0</t>
  </si>
  <si>
    <t xml:space="preserve">Манько И. </t>
  </si>
  <si>
    <t>Хомутов Сергей</t>
  </si>
  <si>
    <t>1. Хомутов Сергей</t>
  </si>
  <si>
    <t>Открытая (24.01.1991)/31</t>
  </si>
  <si>
    <t>ВЕСОВАЯ КАТЕГОРИЯ   82.5</t>
  </si>
  <si>
    <t>Грунтов Михаил</t>
  </si>
  <si>
    <t>1. Грунтов Михаил</t>
  </si>
  <si>
    <t>Юноши 18 - 19 (21.10.2003)/18</t>
  </si>
  <si>
    <t>79,00</t>
  </si>
  <si>
    <t>80,0</t>
  </si>
  <si>
    <t>75,0</t>
  </si>
  <si>
    <t>ВЕСОВАЯ КАТЕГОРИЯ   100</t>
  </si>
  <si>
    <t>200,0</t>
  </si>
  <si>
    <t>210,0</t>
  </si>
  <si>
    <t>220,0</t>
  </si>
  <si>
    <t>125,0</t>
  </si>
  <si>
    <t>180,0</t>
  </si>
  <si>
    <t>ВЕСОВАЯ КАТЕГОРИЯ   110</t>
  </si>
  <si>
    <t xml:space="preserve">FTZ </t>
  </si>
  <si>
    <t>160,0</t>
  </si>
  <si>
    <t>270,0</t>
  </si>
  <si>
    <t>245,0</t>
  </si>
  <si>
    <t>260,0</t>
  </si>
  <si>
    <t>305,0</t>
  </si>
  <si>
    <t>240,0</t>
  </si>
  <si>
    <t xml:space="preserve">Женщины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</si>
  <si>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</si>
  <si>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</si>
  <si>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</si>
  <si>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</si>
  <si>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</si>
  <si>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</si>
  <si>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40 - 44 </t>
  </si>
  <si>
    <t xml:space="preserve">Мужчины </t>
  </si>
  <si>
    <t xml:space="preserve">Юноши </t>
  </si>
  <si>
    <t xml:space="preserve">Юноши 18 - 19 </t>
  </si>
  <si>
    <t>82.5</t>
  </si>
  <si>
    <t xml:space="preserve">Юниоры </t>
  </si>
  <si>
    <t xml:space="preserve">Юниоры 20 - 23 </t>
  </si>
  <si>
    <t>75</t>
  </si>
  <si>
    <t xml:space="preserve">Открытая </t>
  </si>
  <si>
    <t>110</t>
  </si>
  <si>
    <t>100</t>
  </si>
  <si>
    <t>ВЕСОВАЯ КАТЕГОРИЯ   90</t>
  </si>
  <si>
    <t>88,30</t>
  </si>
  <si>
    <t>225,0</t>
  </si>
  <si>
    <t xml:space="preserve">Мастера 45 - 49 </t>
  </si>
  <si>
    <t>90</t>
  </si>
  <si>
    <t>Чемпионат Евразии (Краснодар 23-24 Апреля 2022 г.)
Любители жим лежа без экипировки
Краснодар/Краснодарский край 23 - 24 апреля 2022 г.</t>
  </si>
  <si>
    <t>ВЕСОВАЯ КАТЕГОРИЯ   52</t>
  </si>
  <si>
    <t>Евсеенкова Юлия</t>
  </si>
  <si>
    <t>1. Евсеенкова Юлия</t>
  </si>
  <si>
    <t>Открытая (02.05.1983)/38</t>
  </si>
  <si>
    <t>52,00</t>
  </si>
  <si>
    <t>60,0</t>
  </si>
  <si>
    <t>65,0</t>
  </si>
  <si>
    <t xml:space="preserve">Геворг </t>
  </si>
  <si>
    <t>Лысенко Юрий</t>
  </si>
  <si>
    <t>1. Лысенко Юрий</t>
  </si>
  <si>
    <t>Юноши 14-15 (06.09.2006)/15</t>
  </si>
  <si>
    <t xml:space="preserve">Ляшко Тим </t>
  </si>
  <si>
    <t xml:space="preserve">Северская/Краснодарский край </t>
  </si>
  <si>
    <t>82,5</t>
  </si>
  <si>
    <t>87,5</t>
  </si>
  <si>
    <t xml:space="preserve">Ляшко Василий </t>
  </si>
  <si>
    <t>Васильев Илья</t>
  </si>
  <si>
    <t>1. Васильев Илья</t>
  </si>
  <si>
    <t>Открытая (17.12.2000)/21</t>
  </si>
  <si>
    <t>70,20</t>
  </si>
  <si>
    <t>107,5</t>
  </si>
  <si>
    <t>112,5</t>
  </si>
  <si>
    <t>Дворкин Леонид</t>
  </si>
  <si>
    <t>1. Дворкин Леонид</t>
  </si>
  <si>
    <t>Мастера 80+ (23.01.1941)/81</t>
  </si>
  <si>
    <t>74,60</t>
  </si>
  <si>
    <t xml:space="preserve">Проф-фитнес </t>
  </si>
  <si>
    <t>97,5</t>
  </si>
  <si>
    <t>102,5</t>
  </si>
  <si>
    <t xml:space="preserve">Авраменко О. </t>
  </si>
  <si>
    <t>Чернов Илья</t>
  </si>
  <si>
    <t>1. Чернов Илья</t>
  </si>
  <si>
    <t>Открытая (20.10.1992)/29</t>
  </si>
  <si>
    <t>82,40</t>
  </si>
  <si>
    <t>122,5</t>
  </si>
  <si>
    <t>132,5</t>
  </si>
  <si>
    <t>Раджабов Фарход</t>
  </si>
  <si>
    <t>2. Раджабов Фарход</t>
  </si>
  <si>
    <t>Открытая (06.03.1990)/32</t>
  </si>
  <si>
    <t>82,50</t>
  </si>
  <si>
    <t xml:space="preserve">Асбест/Свердловская область </t>
  </si>
  <si>
    <t>Логинов Александр</t>
  </si>
  <si>
    <t>1. Логинов Александр</t>
  </si>
  <si>
    <t>Мастера 40 - 44 (19.07.1977)/44</t>
  </si>
  <si>
    <t>80,00</t>
  </si>
  <si>
    <t>110,0</t>
  </si>
  <si>
    <t xml:space="preserve">89604821472 </t>
  </si>
  <si>
    <t>Вареников Алексей</t>
  </si>
  <si>
    <t>1. Вареников Алексей</t>
  </si>
  <si>
    <t>Открытая (31.12.1985)/36</t>
  </si>
  <si>
    <t>87,10</t>
  </si>
  <si>
    <t>Кузнецов Сергей</t>
  </si>
  <si>
    <t>2. Кузнецов Сергей</t>
  </si>
  <si>
    <t>Открытая (27.12.1983)/38</t>
  </si>
  <si>
    <t>85,00</t>
  </si>
  <si>
    <t xml:space="preserve">Выдра Ю.А. </t>
  </si>
  <si>
    <t>Куданов Иван</t>
  </si>
  <si>
    <t>1. Куданов Иван</t>
  </si>
  <si>
    <t>Юниоры 20 - 23 (08.11.1998)/23</t>
  </si>
  <si>
    <t>98,60</t>
  </si>
  <si>
    <t>175,0</t>
  </si>
  <si>
    <t>182,5</t>
  </si>
  <si>
    <t xml:space="preserve">Геворк </t>
  </si>
  <si>
    <t>Открытая (08.11.1998)/23</t>
  </si>
  <si>
    <t>Яковлев Александр</t>
  </si>
  <si>
    <t>1. Яковлев Александр</t>
  </si>
  <si>
    <t>Мастера 40 - 44 (13.07.1978)/43</t>
  </si>
  <si>
    <t>105,60</t>
  </si>
  <si>
    <t xml:space="preserve">EPG </t>
  </si>
  <si>
    <t>230,0</t>
  </si>
  <si>
    <t xml:space="preserve">Результат </t>
  </si>
  <si>
    <t>52</t>
  </si>
  <si>
    <t xml:space="preserve">Юноши 14-15 </t>
  </si>
  <si>
    <t xml:space="preserve">Мастера 80+ </t>
  </si>
  <si>
    <t>Результат</t>
  </si>
  <si>
    <t>195,0</t>
  </si>
  <si>
    <t>Чемпионат Евразии (Краснодар 23-24 Апреля 2022 г.)
ПРО жим лежа Софт экипировка однопетельная
Краснодар/Краснодарский край 23 - 24 апреля 2022 г.</t>
  </si>
  <si>
    <t>Якушенко Константин</t>
  </si>
  <si>
    <t>1. Якушенко Константин</t>
  </si>
  <si>
    <t>Открытая (12.06.1970)/51</t>
  </si>
  <si>
    <t>95,40</t>
  </si>
  <si>
    <t>247,0</t>
  </si>
  <si>
    <t>Мастера 50 - 54 (12.06.1970)/51</t>
  </si>
  <si>
    <t xml:space="preserve">Мастера 50 - 54 </t>
  </si>
  <si>
    <t>Чемпионат Евразии (Краснодар 23-24 Апреля 2022 г.)
ПРО жим лежа в Софт экипировка многопетельная
Краснодар/Краснодарский край 23 - 24 апреля 2022 г.</t>
  </si>
  <si>
    <t>Чемпионат Евразии (Краснодар 23-24 Апреля 2022 г.)
ПРО становая тяга в однослойной экипировке
Краснодар/Краснодарский край 23 - 24 апреля 2022 г.</t>
  </si>
  <si>
    <t>Чемпионат Евразии (Краснодар 23-24 Апреля 2022 г.)
Любители становая тяга без экипировки
Краснодар/Краснодарский край 23 - 24 апреля 2022 г.</t>
  </si>
  <si>
    <t>ВЕСОВАЯ КАТЕГОРИЯ   60</t>
  </si>
  <si>
    <t>Седова Карина</t>
  </si>
  <si>
    <t>1. Седова Карина</t>
  </si>
  <si>
    <t>Открытая (12.11.1989)/32</t>
  </si>
  <si>
    <t>59,70</t>
  </si>
  <si>
    <t xml:space="preserve">Ферум </t>
  </si>
  <si>
    <t>120,0</t>
  </si>
  <si>
    <t>137,5</t>
  </si>
  <si>
    <t>ВЕСОВАЯ КАТЕГОРИЯ   67.5</t>
  </si>
  <si>
    <t>Вац Максим</t>
  </si>
  <si>
    <t>1. Вац Максим</t>
  </si>
  <si>
    <t>Юноши 18 - 19 (07.09.2002)/19</t>
  </si>
  <si>
    <t>66,40</t>
  </si>
  <si>
    <t xml:space="preserve">Головко П.В. </t>
  </si>
  <si>
    <t>-. Масляков Сергей</t>
  </si>
  <si>
    <t>Открытая (14.03.1970)/52</t>
  </si>
  <si>
    <t>67,50</t>
  </si>
  <si>
    <t xml:space="preserve">Староминская/Краснодарский край </t>
  </si>
  <si>
    <t xml:space="preserve">Кожушний </t>
  </si>
  <si>
    <t>Мастера 50 - 54 (14.03.1970)/52</t>
  </si>
  <si>
    <t>Бабичев Андрей</t>
  </si>
  <si>
    <t>1. Бабичев Андрей</t>
  </si>
  <si>
    <t>Юниоры 20 - 23 (18.06.1998)/23</t>
  </si>
  <si>
    <t>72,90</t>
  </si>
  <si>
    <t xml:space="preserve">Тульский/Адыгея республика </t>
  </si>
  <si>
    <t xml:space="preserve">Никулкин Руслан </t>
  </si>
  <si>
    <t>2. Емиж Ислам</t>
  </si>
  <si>
    <t>Зимарин Кирилл</t>
  </si>
  <si>
    <t>1. Зимарин Кирилл</t>
  </si>
  <si>
    <t>Открытая (29.08.2004)/17</t>
  </si>
  <si>
    <t>82,10</t>
  </si>
  <si>
    <t xml:space="preserve">Виноград жим </t>
  </si>
  <si>
    <t xml:space="preserve">Анапа/Краснодарский край </t>
  </si>
  <si>
    <t>217,5</t>
  </si>
  <si>
    <t xml:space="preserve">Шукшин П.Н. </t>
  </si>
  <si>
    <t>Молчанов Евгений</t>
  </si>
  <si>
    <t>1. Молчанов Евгений</t>
  </si>
  <si>
    <t>Открытая (05.08.1987)/34</t>
  </si>
  <si>
    <t>89,00</t>
  </si>
  <si>
    <t>235,0</t>
  </si>
  <si>
    <t>Голубков Александр</t>
  </si>
  <si>
    <t>2. Голубков Александр</t>
  </si>
  <si>
    <t>Открытая (25.06.1987)/34</t>
  </si>
  <si>
    <t>Буров Андрей</t>
  </si>
  <si>
    <t>1. Буров Андрей</t>
  </si>
  <si>
    <t>Мастера 50 - 54 (13.12.1967)/54</t>
  </si>
  <si>
    <t>87,50</t>
  </si>
  <si>
    <t>Шурдумов Альбек</t>
  </si>
  <si>
    <t>1. Шурдумов Альбек</t>
  </si>
  <si>
    <t>96,60</t>
  </si>
  <si>
    <t>250,0</t>
  </si>
  <si>
    <t>60</t>
  </si>
  <si>
    <t>67.5</t>
  </si>
  <si>
    <t>Чемпионат Евразии (Краснодар 23-24 Апреля 2022 г.)
ПРО становая тяга без экипировки
Краснодар/Краснодарский край 23 - 24 апреля 2022 г.</t>
  </si>
  <si>
    <t>Широкобородов Антон</t>
  </si>
  <si>
    <t>1. Широкобородов Антон</t>
  </si>
  <si>
    <t>Юноши 14-15 (18.11.2007)/14</t>
  </si>
  <si>
    <t>46,80</t>
  </si>
  <si>
    <t xml:space="preserve">Старжим </t>
  </si>
  <si>
    <t xml:space="preserve">Масляков Сергей Викторович </t>
  </si>
  <si>
    <t>Ляшко Василий</t>
  </si>
  <si>
    <t>1. Ляшко Василий</t>
  </si>
  <si>
    <t>Открытая (15.07.1982)/39</t>
  </si>
  <si>
    <t>108,60</t>
  </si>
  <si>
    <t>300,0</t>
  </si>
  <si>
    <t>Выдра Юрий</t>
  </si>
  <si>
    <t>1. Выдра Юрий</t>
  </si>
  <si>
    <t>Мастера 45 - 49 (18.10.1975)/46</t>
  </si>
  <si>
    <t>104,50</t>
  </si>
  <si>
    <t>Чемпионат Евразии (Краснодар 23-24 Апреля 2022 г.)
ПРО присед в однослойной экипировке
Краснодар/Краснодарский край 23 - 24 апреля 2022 г.</t>
  </si>
  <si>
    <t>Чемпионат Евразии (Краснодар 23-24 Апреля 2022 г.)
Любители присед без экипировки
Краснодар/Краснодарский край 23 - 24 апреля 2022 г.</t>
  </si>
  <si>
    <t>Чемпионат Евразии (Краснодар 23-24 Апреля 2022 г.)
Силовое двоеборье любители
Краснодар/Краснодарский край 23 - 24 апреля 2022 г.</t>
  </si>
  <si>
    <t>Чемпионат Евразии (Краснодар 23-24 Апреля 2022 г.)
Силовое двоеборье профессионалы
Краснодар/Краснодарский край 23 - 24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</si>
</sst>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A3" sqref="A3:A4"/>
    </sheetView>
  </sheetViews>
  <sheetFormatPr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7" bestFit="1" customWidth="1"/>
    <col min="24" max="24" width="8.5703125" style="8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</row>
    <row r="2" spans="1:25" s="2" customFormat="1" ht="66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25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6</v>
      </c>
      <c r="E3" s="56" t="s">
        <v>4</v>
      </c>
      <c r="F3" s="56" t="s">
        <v>8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4" t="s">
        <v>1</v>
      </c>
      <c r="X3" s="54" t="s">
        <v>3</v>
      </c>
      <c r="Y3" s="57" t="s">
        <v>2</v>
      </c>
    </row>
    <row r="4" spans="1:25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9" t="s">
        <v>9</v>
      </c>
      <c r="T4" s="9" t="s">
        <v>10</v>
      </c>
      <c r="U4" s="9" t="s">
        <v>9</v>
      </c>
      <c r="V4" s="9" t="s">
        <v>10</v>
      </c>
      <c r="W4" s="55"/>
      <c r="X4" s="55"/>
      <c r="Y4" s="58"/>
    </row>
    <row r="5" spans="1:25" x14ac:dyDescent="0.2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167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20</v>
      </c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5" spans="1:13" ht="15" x14ac:dyDescent="0.2">
      <c r="A5" s="59" t="s">
        <v>53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8" t="s">
        <v>169</v>
      </c>
      <c r="B6" s="18" t="s">
        <v>170</v>
      </c>
      <c r="C6" s="18" t="s">
        <v>171</v>
      </c>
      <c r="D6" s="19" t="str">
        <f>"0,5666"</f>
        <v>0,5666</v>
      </c>
      <c r="E6" s="18" t="s">
        <v>22</v>
      </c>
      <c r="F6" s="18" t="s">
        <v>23</v>
      </c>
      <c r="G6" s="20" t="s">
        <v>56</v>
      </c>
      <c r="H6" s="20" t="s">
        <v>160</v>
      </c>
      <c r="I6" s="20" t="s">
        <v>172</v>
      </c>
      <c r="J6" s="21"/>
      <c r="K6" s="22" t="str">
        <f>"247,0"</f>
        <v>247,0</v>
      </c>
      <c r="L6" s="23" t="str">
        <f>"139,9502"</f>
        <v>139,9502</v>
      </c>
      <c r="M6" s="18" t="s">
        <v>28</v>
      </c>
    </row>
    <row r="7" spans="1:13" x14ac:dyDescent="0.2">
      <c r="A7" s="24" t="s">
        <v>169</v>
      </c>
      <c r="B7" s="24" t="s">
        <v>173</v>
      </c>
      <c r="C7" s="24" t="s">
        <v>171</v>
      </c>
      <c r="D7" s="25" t="str">
        <f>"0,5666"</f>
        <v>0,5666</v>
      </c>
      <c r="E7" s="24" t="s">
        <v>22</v>
      </c>
      <c r="F7" s="24" t="s">
        <v>23</v>
      </c>
      <c r="G7" s="26" t="s">
        <v>56</v>
      </c>
      <c r="H7" s="26" t="s">
        <v>160</v>
      </c>
      <c r="I7" s="26" t="s">
        <v>172</v>
      </c>
      <c r="J7" s="27"/>
      <c r="K7" s="28" t="str">
        <f>"247,0"</f>
        <v>247,0</v>
      </c>
      <c r="L7" s="29" t="str">
        <f>"168,5000"</f>
        <v>168,5000</v>
      </c>
      <c r="M7" s="24" t="s">
        <v>28</v>
      </c>
    </row>
    <row r="9" spans="1:13" ht="15" x14ac:dyDescent="0.2">
      <c r="E9" s="10" t="s">
        <v>12</v>
      </c>
    </row>
    <row r="10" spans="1:13" ht="15" x14ac:dyDescent="0.2">
      <c r="E10" s="10" t="s">
        <v>13</v>
      </c>
    </row>
    <row r="11" spans="1:13" ht="15" x14ac:dyDescent="0.2">
      <c r="E11" s="10" t="s">
        <v>14</v>
      </c>
    </row>
    <row r="12" spans="1:13" ht="15" x14ac:dyDescent="0.2">
      <c r="E12" s="10" t="s">
        <v>15</v>
      </c>
    </row>
    <row r="13" spans="1:13" ht="15" x14ac:dyDescent="0.2">
      <c r="E13" s="10" t="s">
        <v>15</v>
      </c>
    </row>
    <row r="14" spans="1:13" ht="15" x14ac:dyDescent="0.2">
      <c r="E14" s="10" t="s">
        <v>16</v>
      </c>
    </row>
    <row r="15" spans="1:13" ht="15" x14ac:dyDescent="0.2">
      <c r="E15" s="10"/>
    </row>
    <row r="17" spans="1:5" ht="18" x14ac:dyDescent="0.25">
      <c r="A17" s="11" t="s">
        <v>17</v>
      </c>
      <c r="B17" s="11"/>
    </row>
    <row r="18" spans="1:5" ht="15" x14ac:dyDescent="0.2">
      <c r="A18" s="30" t="s">
        <v>75</v>
      </c>
      <c r="B18" s="30"/>
    </row>
    <row r="19" spans="1:5" ht="14.25" x14ac:dyDescent="0.2">
      <c r="A19" s="32"/>
      <c r="B19" s="33" t="s">
        <v>82</v>
      </c>
    </row>
    <row r="20" spans="1:5" ht="15" x14ac:dyDescent="0.2">
      <c r="A20" s="34" t="s">
        <v>69</v>
      </c>
      <c r="B20" s="34" t="s">
        <v>70</v>
      </c>
      <c r="C20" s="34" t="s">
        <v>71</v>
      </c>
      <c r="D20" s="35" t="s">
        <v>161</v>
      </c>
      <c r="E20" s="34" t="s">
        <v>73</v>
      </c>
    </row>
    <row r="21" spans="1:5" x14ac:dyDescent="0.2">
      <c r="A21" s="31" t="s">
        <v>168</v>
      </c>
      <c r="B21" s="4" t="s">
        <v>82</v>
      </c>
      <c r="C21" s="4" t="s">
        <v>84</v>
      </c>
      <c r="D21" s="36">
        <v>247</v>
      </c>
      <c r="E21" s="37">
        <v>139.95020610094099</v>
      </c>
    </row>
    <row r="23" spans="1:5" ht="14.25" x14ac:dyDescent="0.2">
      <c r="A23" s="32"/>
      <c r="B23" s="33" t="s">
        <v>68</v>
      </c>
    </row>
    <row r="24" spans="1:5" ht="15" x14ac:dyDescent="0.2">
      <c r="A24" s="34" t="s">
        <v>69</v>
      </c>
      <c r="B24" s="34" t="s">
        <v>70</v>
      </c>
      <c r="C24" s="34" t="s">
        <v>71</v>
      </c>
      <c r="D24" s="35" t="s">
        <v>161</v>
      </c>
      <c r="E24" s="34" t="s">
        <v>73</v>
      </c>
    </row>
    <row r="25" spans="1:5" x14ac:dyDescent="0.2">
      <c r="A25" s="31" t="s">
        <v>168</v>
      </c>
      <c r="B25" s="4" t="s">
        <v>174</v>
      </c>
      <c r="C25" s="4" t="s">
        <v>84</v>
      </c>
      <c r="D25" s="36">
        <v>247</v>
      </c>
      <c r="E25" s="37">
        <v>168.50004814553299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10" workbookViewId="0">
      <selection activeCell="A27" sqref="A2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15.28515625" style="4" bestFit="1" customWidth="1"/>
    <col min="14" max="16384" width="9.140625" style="3"/>
  </cols>
  <sheetData>
    <row r="1" spans="1:13" s="2" customFormat="1" ht="29.1" customHeight="1" x14ac:dyDescent="0.2">
      <c r="A1" s="61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20</v>
      </c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5" spans="1:13" ht="15" x14ac:dyDescent="0.2">
      <c r="A5" s="59" t="s">
        <v>91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2" t="s">
        <v>93</v>
      </c>
      <c r="B6" s="12" t="s">
        <v>94</v>
      </c>
      <c r="C6" s="12" t="s">
        <v>95</v>
      </c>
      <c r="D6" s="13" t="str">
        <f>"0,9693"</f>
        <v>0,9693</v>
      </c>
      <c r="E6" s="12" t="s">
        <v>60</v>
      </c>
      <c r="F6" s="12" t="s">
        <v>23</v>
      </c>
      <c r="G6" s="15" t="s">
        <v>25</v>
      </c>
      <c r="H6" s="15" t="s">
        <v>96</v>
      </c>
      <c r="I6" s="14" t="s">
        <v>97</v>
      </c>
      <c r="J6" s="14"/>
      <c r="K6" s="16" t="str">
        <f>"60,0"</f>
        <v>60,0</v>
      </c>
      <c r="L6" s="17" t="str">
        <f>"58,1610"</f>
        <v>58,1610</v>
      </c>
      <c r="M6" s="12" t="s">
        <v>98</v>
      </c>
    </row>
    <row r="8" spans="1:13" ht="15" x14ac:dyDescent="0.2">
      <c r="A8" s="62" t="s">
        <v>91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">
      <c r="A9" s="12" t="s">
        <v>100</v>
      </c>
      <c r="B9" s="12" t="s">
        <v>101</v>
      </c>
      <c r="C9" s="12" t="s">
        <v>95</v>
      </c>
      <c r="D9" s="13" t="str">
        <f>"0,9515"</f>
        <v>0,9515</v>
      </c>
      <c r="E9" s="12" t="s">
        <v>102</v>
      </c>
      <c r="F9" s="12" t="s">
        <v>103</v>
      </c>
      <c r="G9" s="15" t="s">
        <v>52</v>
      </c>
      <c r="H9" s="15" t="s">
        <v>104</v>
      </c>
      <c r="I9" s="15" t="s">
        <v>105</v>
      </c>
      <c r="J9" s="14"/>
      <c r="K9" s="16" t="str">
        <f>"87,5"</f>
        <v>87,5</v>
      </c>
      <c r="L9" s="17" t="str">
        <f>"98,2424"</f>
        <v>98,2424</v>
      </c>
      <c r="M9" s="12" t="s">
        <v>106</v>
      </c>
    </row>
    <row r="11" spans="1:13" ht="15" x14ac:dyDescent="0.2">
      <c r="A11" s="62" t="s">
        <v>29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 x14ac:dyDescent="0.2">
      <c r="A12" s="18" t="s">
        <v>108</v>
      </c>
      <c r="B12" s="18" t="s">
        <v>109</v>
      </c>
      <c r="C12" s="18" t="s">
        <v>110</v>
      </c>
      <c r="D12" s="19" t="str">
        <f>"0,7014"</f>
        <v>0,7014</v>
      </c>
      <c r="E12" s="18" t="s">
        <v>22</v>
      </c>
      <c r="F12" s="18" t="s">
        <v>23</v>
      </c>
      <c r="G12" s="20" t="s">
        <v>38</v>
      </c>
      <c r="H12" s="20" t="s">
        <v>111</v>
      </c>
      <c r="I12" s="21" t="s">
        <v>112</v>
      </c>
      <c r="J12" s="21"/>
      <c r="K12" s="22" t="str">
        <f>"107,5"</f>
        <v>107,5</v>
      </c>
      <c r="L12" s="23" t="str">
        <f>"75,4005"</f>
        <v>75,4005</v>
      </c>
      <c r="M12" s="18" t="s">
        <v>28</v>
      </c>
    </row>
    <row r="13" spans="1:13" x14ac:dyDescent="0.2">
      <c r="A13" s="24" t="s">
        <v>114</v>
      </c>
      <c r="B13" s="24" t="s">
        <v>115</v>
      </c>
      <c r="C13" s="24" t="s">
        <v>116</v>
      </c>
      <c r="D13" s="25" t="str">
        <f>"0,6673"</f>
        <v>0,6673</v>
      </c>
      <c r="E13" s="24" t="s">
        <v>117</v>
      </c>
      <c r="F13" s="24" t="s">
        <v>23</v>
      </c>
      <c r="G13" s="26" t="s">
        <v>118</v>
      </c>
      <c r="H13" s="27" t="s">
        <v>119</v>
      </c>
      <c r="I13" s="27"/>
      <c r="J13" s="27"/>
      <c r="K13" s="28" t="str">
        <f>"97,5"</f>
        <v>97,5</v>
      </c>
      <c r="L13" s="29" t="str">
        <f>"65,0617"</f>
        <v>65,0617</v>
      </c>
      <c r="M13" s="24" t="s">
        <v>120</v>
      </c>
    </row>
    <row r="15" spans="1:13" ht="15" x14ac:dyDescent="0.2">
      <c r="A15" s="62" t="s">
        <v>46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 x14ac:dyDescent="0.2">
      <c r="A16" s="18" t="s">
        <v>48</v>
      </c>
      <c r="B16" s="18" t="s">
        <v>49</v>
      </c>
      <c r="C16" s="18" t="s">
        <v>50</v>
      </c>
      <c r="D16" s="19" t="str">
        <f>"0,6388"</f>
        <v>0,6388</v>
      </c>
      <c r="E16" s="18" t="s">
        <v>33</v>
      </c>
      <c r="F16" s="18" t="s">
        <v>34</v>
      </c>
      <c r="G16" s="20" t="s">
        <v>52</v>
      </c>
      <c r="H16" s="20" t="s">
        <v>51</v>
      </c>
      <c r="I16" s="21" t="s">
        <v>24</v>
      </c>
      <c r="J16" s="21"/>
      <c r="K16" s="22" t="str">
        <f>"80,0"</f>
        <v>80,0</v>
      </c>
      <c r="L16" s="23" t="str">
        <f>"54,1702"</f>
        <v>54,1702</v>
      </c>
      <c r="M16" s="18" t="s">
        <v>42</v>
      </c>
    </row>
    <row r="17" spans="1:13" x14ac:dyDescent="0.2">
      <c r="A17" s="38" t="s">
        <v>122</v>
      </c>
      <c r="B17" s="38" t="s">
        <v>123</v>
      </c>
      <c r="C17" s="38" t="s">
        <v>124</v>
      </c>
      <c r="D17" s="39" t="str">
        <f>"0,6198"</f>
        <v>0,6198</v>
      </c>
      <c r="E17" s="38" t="s">
        <v>22</v>
      </c>
      <c r="F17" s="38" t="s">
        <v>23</v>
      </c>
      <c r="G17" s="41" t="s">
        <v>125</v>
      </c>
      <c r="H17" s="40" t="s">
        <v>35</v>
      </c>
      <c r="I17" s="41" t="s">
        <v>126</v>
      </c>
      <c r="J17" s="40"/>
      <c r="K17" s="42" t="str">
        <f>"132,5"</f>
        <v>132,5</v>
      </c>
      <c r="L17" s="43" t="str">
        <f>"82,1235"</f>
        <v>82,1235</v>
      </c>
      <c r="M17" s="38" t="s">
        <v>28</v>
      </c>
    </row>
    <row r="18" spans="1:13" x14ac:dyDescent="0.2">
      <c r="A18" s="38" t="s">
        <v>128</v>
      </c>
      <c r="B18" s="38" t="s">
        <v>129</v>
      </c>
      <c r="C18" s="38" t="s">
        <v>130</v>
      </c>
      <c r="D18" s="39" t="str">
        <f>"0,6193"</f>
        <v>0,6193</v>
      </c>
      <c r="E18" s="38" t="s">
        <v>22</v>
      </c>
      <c r="F18" s="38" t="s">
        <v>131</v>
      </c>
      <c r="G18" s="41" t="s">
        <v>57</v>
      </c>
      <c r="H18" s="40" t="s">
        <v>35</v>
      </c>
      <c r="I18" s="40" t="s">
        <v>35</v>
      </c>
      <c r="J18" s="40"/>
      <c r="K18" s="42" t="str">
        <f>"125,0"</f>
        <v>125,0</v>
      </c>
      <c r="L18" s="43" t="str">
        <f>"77,4125"</f>
        <v>77,4125</v>
      </c>
      <c r="M18" s="38" t="s">
        <v>28</v>
      </c>
    </row>
    <row r="19" spans="1:13" x14ac:dyDescent="0.2">
      <c r="A19" s="24" t="s">
        <v>133</v>
      </c>
      <c r="B19" s="24" t="s">
        <v>134</v>
      </c>
      <c r="C19" s="24" t="s">
        <v>135</v>
      </c>
      <c r="D19" s="25" t="str">
        <f>"0,6329"</f>
        <v>0,6329</v>
      </c>
      <c r="E19" s="24" t="s">
        <v>22</v>
      </c>
      <c r="F19" s="24" t="s">
        <v>23</v>
      </c>
      <c r="G19" s="26" t="s">
        <v>39</v>
      </c>
      <c r="H19" s="26" t="s">
        <v>136</v>
      </c>
      <c r="I19" s="26" t="s">
        <v>26</v>
      </c>
      <c r="J19" s="27"/>
      <c r="K19" s="28" t="str">
        <f>"115,0"</f>
        <v>115,0</v>
      </c>
      <c r="L19" s="29" t="str">
        <f>"75,0398"</f>
        <v>75,0398</v>
      </c>
      <c r="M19" s="24" t="s">
        <v>137</v>
      </c>
    </row>
    <row r="21" spans="1:13" ht="15" x14ac:dyDescent="0.2">
      <c r="A21" s="62" t="s">
        <v>85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3" x14ac:dyDescent="0.2">
      <c r="A22" s="18" t="s">
        <v>139</v>
      </c>
      <c r="B22" s="18" t="s">
        <v>140</v>
      </c>
      <c r="C22" s="18" t="s">
        <v>141</v>
      </c>
      <c r="D22" s="19" t="str">
        <f>"0,5973"</f>
        <v>0,5973</v>
      </c>
      <c r="E22" s="18" t="s">
        <v>22</v>
      </c>
      <c r="F22" s="18" t="s">
        <v>23</v>
      </c>
      <c r="G22" s="20" t="s">
        <v>27</v>
      </c>
      <c r="H22" s="21" t="s">
        <v>37</v>
      </c>
      <c r="I22" s="21" t="s">
        <v>37</v>
      </c>
      <c r="J22" s="21"/>
      <c r="K22" s="22" t="str">
        <f>"135,0"</f>
        <v>135,0</v>
      </c>
      <c r="L22" s="23" t="str">
        <f>"80,6355"</f>
        <v>80,6355</v>
      </c>
      <c r="M22" s="18" t="s">
        <v>28</v>
      </c>
    </row>
    <row r="23" spans="1:13" x14ac:dyDescent="0.2">
      <c r="A23" s="24" t="s">
        <v>143</v>
      </c>
      <c r="B23" s="24" t="s">
        <v>144</v>
      </c>
      <c r="C23" s="24" t="s">
        <v>145</v>
      </c>
      <c r="D23" s="25" t="str">
        <f>"0,6069"</f>
        <v>0,6069</v>
      </c>
      <c r="E23" s="24" t="s">
        <v>22</v>
      </c>
      <c r="F23" s="24" t="s">
        <v>23</v>
      </c>
      <c r="G23" s="26" t="s">
        <v>38</v>
      </c>
      <c r="H23" s="26" t="s">
        <v>136</v>
      </c>
      <c r="I23" s="26" t="s">
        <v>112</v>
      </c>
      <c r="J23" s="27"/>
      <c r="K23" s="28" t="str">
        <f>"112,5"</f>
        <v>112,5</v>
      </c>
      <c r="L23" s="29" t="str">
        <f>"68,2762"</f>
        <v>68,2762</v>
      </c>
      <c r="M23" s="24" t="s">
        <v>146</v>
      </c>
    </row>
    <row r="25" spans="1:13" ht="15" x14ac:dyDescent="0.2">
      <c r="A25" s="62" t="s">
        <v>53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 x14ac:dyDescent="0.2">
      <c r="A26" s="18" t="s">
        <v>148</v>
      </c>
      <c r="B26" s="18" t="s">
        <v>149</v>
      </c>
      <c r="C26" s="18" t="s">
        <v>150</v>
      </c>
      <c r="D26" s="19" t="str">
        <f>"0,5575"</f>
        <v>0,5575</v>
      </c>
      <c r="E26" s="18" t="s">
        <v>60</v>
      </c>
      <c r="F26" s="18" t="s">
        <v>23</v>
      </c>
      <c r="G26" s="21" t="s">
        <v>151</v>
      </c>
      <c r="H26" s="20" t="s">
        <v>151</v>
      </c>
      <c r="I26" s="20" t="s">
        <v>152</v>
      </c>
      <c r="J26" s="21"/>
      <c r="K26" s="22" t="str">
        <f>"182,5"</f>
        <v>182,5</v>
      </c>
      <c r="L26" s="23" t="str">
        <f>"101,7438"</f>
        <v>101,7438</v>
      </c>
      <c r="M26" s="18" t="s">
        <v>153</v>
      </c>
    </row>
    <row r="27" spans="1:13" x14ac:dyDescent="0.2">
      <c r="A27" s="24" t="s">
        <v>148</v>
      </c>
      <c r="B27" s="24" t="s">
        <v>154</v>
      </c>
      <c r="C27" s="24" t="s">
        <v>150</v>
      </c>
      <c r="D27" s="25" t="str">
        <f>"0,5575"</f>
        <v>0,5575</v>
      </c>
      <c r="E27" s="24" t="s">
        <v>60</v>
      </c>
      <c r="F27" s="24" t="s">
        <v>23</v>
      </c>
      <c r="G27" s="27" t="s">
        <v>151</v>
      </c>
      <c r="H27" s="26" t="s">
        <v>151</v>
      </c>
      <c r="I27" s="26" t="s">
        <v>152</v>
      </c>
      <c r="J27" s="27"/>
      <c r="K27" s="28" t="str">
        <f>"182,5"</f>
        <v>182,5</v>
      </c>
      <c r="L27" s="29" t="str">
        <f>"101,7438"</f>
        <v>101,7438</v>
      </c>
      <c r="M27" s="24" t="s">
        <v>153</v>
      </c>
    </row>
    <row r="29" spans="1:13" ht="15" x14ac:dyDescent="0.2">
      <c r="A29" s="62" t="s">
        <v>59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3" x14ac:dyDescent="0.2">
      <c r="A30" s="12" t="s">
        <v>156</v>
      </c>
      <c r="B30" s="12" t="s">
        <v>157</v>
      </c>
      <c r="C30" s="12" t="s">
        <v>158</v>
      </c>
      <c r="D30" s="13" t="str">
        <f>"0,5427"</f>
        <v>0,5427</v>
      </c>
      <c r="E30" s="12" t="s">
        <v>159</v>
      </c>
      <c r="F30" s="12" t="s">
        <v>23</v>
      </c>
      <c r="G30" s="15" t="s">
        <v>36</v>
      </c>
      <c r="H30" s="15" t="s">
        <v>40</v>
      </c>
      <c r="I30" s="14" t="s">
        <v>61</v>
      </c>
      <c r="J30" s="14"/>
      <c r="K30" s="16" t="str">
        <f>"150,0"</f>
        <v>150,0</v>
      </c>
      <c r="L30" s="17" t="str">
        <f>"82,8703"</f>
        <v>82,8703</v>
      </c>
      <c r="M30" s="12" t="s">
        <v>28</v>
      </c>
    </row>
    <row r="32" spans="1:13" ht="15" x14ac:dyDescent="0.2">
      <c r="E32" s="10" t="s">
        <v>12</v>
      </c>
    </row>
    <row r="33" spans="1:5" ht="15" x14ac:dyDescent="0.2">
      <c r="E33" s="10" t="s">
        <v>13</v>
      </c>
    </row>
    <row r="34" spans="1:5" ht="15" x14ac:dyDescent="0.2">
      <c r="E34" s="10" t="s">
        <v>14</v>
      </c>
    </row>
    <row r="35" spans="1:5" ht="15" x14ac:dyDescent="0.2">
      <c r="E35" s="10" t="s">
        <v>15</v>
      </c>
    </row>
    <row r="36" spans="1:5" ht="15" x14ac:dyDescent="0.2">
      <c r="E36" s="10" t="s">
        <v>15</v>
      </c>
    </row>
    <row r="37" spans="1:5" ht="15" x14ac:dyDescent="0.2">
      <c r="E37" s="10" t="s">
        <v>16</v>
      </c>
    </row>
    <row r="38" spans="1:5" ht="15" x14ac:dyDescent="0.2">
      <c r="E38" s="10"/>
    </row>
    <row r="40" spans="1:5" ht="18" x14ac:dyDescent="0.25">
      <c r="A40" s="11" t="s">
        <v>17</v>
      </c>
      <c r="B40" s="11"/>
    </row>
    <row r="41" spans="1:5" ht="15" x14ac:dyDescent="0.2">
      <c r="A41" s="30" t="s">
        <v>67</v>
      </c>
      <c r="B41" s="30"/>
    </row>
    <row r="42" spans="1:5" ht="14.25" x14ac:dyDescent="0.2">
      <c r="A42" s="32"/>
      <c r="B42" s="33" t="s">
        <v>82</v>
      </c>
    </row>
    <row r="43" spans="1:5" ht="15" x14ac:dyDescent="0.2">
      <c r="A43" s="34" t="s">
        <v>69</v>
      </c>
      <c r="B43" s="34" t="s">
        <v>70</v>
      </c>
      <c r="C43" s="34" t="s">
        <v>71</v>
      </c>
      <c r="D43" s="35" t="s">
        <v>161</v>
      </c>
      <c r="E43" s="34" t="s">
        <v>73</v>
      </c>
    </row>
    <row r="44" spans="1:5" x14ac:dyDescent="0.2">
      <c r="A44" s="31" t="s">
        <v>92</v>
      </c>
      <c r="B44" s="4" t="s">
        <v>82</v>
      </c>
      <c r="C44" s="4" t="s">
        <v>162</v>
      </c>
      <c r="D44" s="36">
        <v>60</v>
      </c>
      <c r="E44" s="37">
        <v>58.160998821258502</v>
      </c>
    </row>
    <row r="47" spans="1:5" ht="15" x14ac:dyDescent="0.2">
      <c r="A47" s="30" t="s">
        <v>75</v>
      </c>
      <c r="B47" s="30"/>
    </row>
    <row r="48" spans="1:5" ht="14.25" x14ac:dyDescent="0.2">
      <c r="A48" s="32"/>
      <c r="B48" s="33" t="s">
        <v>76</v>
      </c>
    </row>
    <row r="49" spans="1:5" ht="15" x14ac:dyDescent="0.2">
      <c r="A49" s="34" t="s">
        <v>69</v>
      </c>
      <c r="B49" s="34" t="s">
        <v>70</v>
      </c>
      <c r="C49" s="34" t="s">
        <v>71</v>
      </c>
      <c r="D49" s="35" t="s">
        <v>161</v>
      </c>
      <c r="E49" s="34" t="s">
        <v>73</v>
      </c>
    </row>
    <row r="50" spans="1:5" x14ac:dyDescent="0.2">
      <c r="A50" s="31" t="s">
        <v>99</v>
      </c>
      <c r="B50" s="4" t="s">
        <v>163</v>
      </c>
      <c r="C50" s="4" t="s">
        <v>162</v>
      </c>
      <c r="D50" s="36">
        <v>87.5</v>
      </c>
      <c r="E50" s="37">
        <v>98.242374852299704</v>
      </c>
    </row>
    <row r="51" spans="1:5" x14ac:dyDescent="0.2">
      <c r="A51" s="31" t="s">
        <v>47</v>
      </c>
      <c r="B51" s="4" t="s">
        <v>77</v>
      </c>
      <c r="C51" s="4" t="s">
        <v>78</v>
      </c>
      <c r="D51" s="36">
        <v>80</v>
      </c>
      <c r="E51" s="37">
        <v>54.170242118835397</v>
      </c>
    </row>
    <row r="53" spans="1:5" ht="14.25" x14ac:dyDescent="0.2">
      <c r="A53" s="32"/>
      <c r="B53" s="33" t="s">
        <v>79</v>
      </c>
    </row>
    <row r="54" spans="1:5" ht="15" x14ac:dyDescent="0.2">
      <c r="A54" s="34" t="s">
        <v>69</v>
      </c>
      <c r="B54" s="34" t="s">
        <v>70</v>
      </c>
      <c r="C54" s="34" t="s">
        <v>71</v>
      </c>
      <c r="D54" s="35" t="s">
        <v>161</v>
      </c>
      <c r="E54" s="34" t="s">
        <v>73</v>
      </c>
    </row>
    <row r="55" spans="1:5" x14ac:dyDescent="0.2">
      <c r="A55" s="31" t="s">
        <v>147</v>
      </c>
      <c r="B55" s="4" t="s">
        <v>80</v>
      </c>
      <c r="C55" s="4" t="s">
        <v>84</v>
      </c>
      <c r="D55" s="36">
        <v>182.5</v>
      </c>
      <c r="E55" s="37">
        <v>101.743750870228</v>
      </c>
    </row>
    <row r="57" spans="1:5" ht="14.25" x14ac:dyDescent="0.2">
      <c r="A57" s="32"/>
      <c r="B57" s="33" t="s">
        <v>82</v>
      </c>
    </row>
    <row r="58" spans="1:5" ht="15" x14ac:dyDescent="0.2">
      <c r="A58" s="34" t="s">
        <v>69</v>
      </c>
      <c r="B58" s="34" t="s">
        <v>70</v>
      </c>
      <c r="C58" s="34" t="s">
        <v>71</v>
      </c>
      <c r="D58" s="35" t="s">
        <v>161</v>
      </c>
      <c r="E58" s="34" t="s">
        <v>73</v>
      </c>
    </row>
    <row r="59" spans="1:5" x14ac:dyDescent="0.2">
      <c r="A59" s="31" t="s">
        <v>147</v>
      </c>
      <c r="B59" s="4" t="s">
        <v>82</v>
      </c>
      <c r="C59" s="4" t="s">
        <v>84</v>
      </c>
      <c r="D59" s="36">
        <v>182.5</v>
      </c>
      <c r="E59" s="37">
        <v>101.743750870228</v>
      </c>
    </row>
    <row r="60" spans="1:5" x14ac:dyDescent="0.2">
      <c r="A60" s="31" t="s">
        <v>121</v>
      </c>
      <c r="B60" s="4" t="s">
        <v>82</v>
      </c>
      <c r="C60" s="4" t="s">
        <v>78</v>
      </c>
      <c r="D60" s="36">
        <v>132.5</v>
      </c>
      <c r="E60" s="37">
        <v>82.123496234417004</v>
      </c>
    </row>
    <row r="61" spans="1:5" x14ac:dyDescent="0.2">
      <c r="A61" s="31" t="s">
        <v>138</v>
      </c>
      <c r="B61" s="4" t="s">
        <v>82</v>
      </c>
      <c r="C61" s="4" t="s">
        <v>89</v>
      </c>
      <c r="D61" s="36">
        <v>135</v>
      </c>
      <c r="E61" s="37">
        <v>80.635499060154004</v>
      </c>
    </row>
    <row r="62" spans="1:5" x14ac:dyDescent="0.2">
      <c r="A62" s="31" t="s">
        <v>127</v>
      </c>
      <c r="B62" s="4" t="s">
        <v>82</v>
      </c>
      <c r="C62" s="4" t="s">
        <v>78</v>
      </c>
      <c r="D62" s="36">
        <v>125</v>
      </c>
      <c r="E62" s="37">
        <v>77.412500977516203</v>
      </c>
    </row>
    <row r="63" spans="1:5" x14ac:dyDescent="0.2">
      <c r="A63" s="31" t="s">
        <v>107</v>
      </c>
      <c r="B63" s="4" t="s">
        <v>82</v>
      </c>
      <c r="C63" s="4" t="s">
        <v>81</v>
      </c>
      <c r="D63" s="36">
        <v>107.5</v>
      </c>
      <c r="E63" s="37">
        <v>75.400498062372193</v>
      </c>
    </row>
    <row r="64" spans="1:5" x14ac:dyDescent="0.2">
      <c r="A64" s="31" t="s">
        <v>142</v>
      </c>
      <c r="B64" s="4" t="s">
        <v>82</v>
      </c>
      <c r="C64" s="4" t="s">
        <v>89</v>
      </c>
      <c r="D64" s="36">
        <v>112.5</v>
      </c>
      <c r="E64" s="37">
        <v>68.276247382164001</v>
      </c>
    </row>
    <row r="66" spans="1:5" ht="14.25" x14ac:dyDescent="0.2">
      <c r="A66" s="32"/>
      <c r="B66" s="33" t="s">
        <v>68</v>
      </c>
    </row>
    <row r="67" spans="1:5" ht="15" x14ac:dyDescent="0.2">
      <c r="A67" s="34" t="s">
        <v>69</v>
      </c>
      <c r="B67" s="34" t="s">
        <v>70</v>
      </c>
      <c r="C67" s="34" t="s">
        <v>71</v>
      </c>
      <c r="D67" s="35" t="s">
        <v>161</v>
      </c>
      <c r="E67" s="34" t="s">
        <v>73</v>
      </c>
    </row>
    <row r="68" spans="1:5" x14ac:dyDescent="0.2">
      <c r="A68" s="31" t="s">
        <v>155</v>
      </c>
      <c r="B68" s="4" t="s">
        <v>74</v>
      </c>
      <c r="C68" s="4" t="s">
        <v>83</v>
      </c>
      <c r="D68" s="36">
        <v>150</v>
      </c>
      <c r="E68" s="37">
        <v>82.870288878679304</v>
      </c>
    </row>
    <row r="69" spans="1:5" x14ac:dyDescent="0.2">
      <c r="A69" s="31" t="s">
        <v>132</v>
      </c>
      <c r="B69" s="4" t="s">
        <v>74</v>
      </c>
      <c r="C69" s="4" t="s">
        <v>78</v>
      </c>
      <c r="D69" s="36">
        <v>115</v>
      </c>
      <c r="E69" s="37">
        <v>75.039788454770999</v>
      </c>
    </row>
    <row r="70" spans="1:5" x14ac:dyDescent="0.2">
      <c r="A70" s="31" t="s">
        <v>113</v>
      </c>
      <c r="B70" s="4" t="s">
        <v>164</v>
      </c>
      <c r="C70" s="4" t="s">
        <v>81</v>
      </c>
      <c r="D70" s="36">
        <v>97.5</v>
      </c>
      <c r="E70" s="37">
        <v>65.061748623848004</v>
      </c>
    </row>
  </sheetData>
  <mergeCells count="18">
    <mergeCell ref="A29:J29"/>
    <mergeCell ref="K3:K4"/>
    <mergeCell ref="L3:L4"/>
    <mergeCell ref="M3:M4"/>
    <mergeCell ref="A5:J5"/>
    <mergeCell ref="A8:J8"/>
    <mergeCell ref="A11:J11"/>
    <mergeCell ref="A15:J15"/>
    <mergeCell ref="A21:J21"/>
    <mergeCell ref="A25:J2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7" workbookViewId="0">
      <selection sqref="A1:Q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7109375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7" bestFit="1" customWidth="1"/>
    <col min="16" max="16" width="8.5703125" style="8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61" t="s">
        <v>250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20</v>
      </c>
      <c r="H3" s="56"/>
      <c r="I3" s="56"/>
      <c r="J3" s="56"/>
      <c r="K3" s="56" t="s">
        <v>21</v>
      </c>
      <c r="L3" s="56"/>
      <c r="M3" s="56"/>
      <c r="N3" s="56"/>
      <c r="O3" s="54" t="s">
        <v>1</v>
      </c>
      <c r="P3" s="54" t="s">
        <v>3</v>
      </c>
      <c r="Q3" s="57" t="s">
        <v>2</v>
      </c>
    </row>
    <row r="4" spans="1:17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55"/>
      <c r="P4" s="55"/>
      <c r="Q4" s="58"/>
    </row>
    <row r="5" spans="1:17" ht="15" x14ac:dyDescent="0.2">
      <c r="A5" s="59" t="s">
        <v>59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 x14ac:dyDescent="0.2">
      <c r="A6" s="12" t="s">
        <v>244</v>
      </c>
      <c r="B6" s="12" t="s">
        <v>245</v>
      </c>
      <c r="C6" s="12" t="s">
        <v>246</v>
      </c>
      <c r="D6" s="13" t="str">
        <f>"0,5446"</f>
        <v>0,5446</v>
      </c>
      <c r="E6" s="12" t="s">
        <v>22</v>
      </c>
      <c r="F6" s="12" t="s">
        <v>23</v>
      </c>
      <c r="G6" s="15" t="s">
        <v>185</v>
      </c>
      <c r="H6" s="15" t="s">
        <v>37</v>
      </c>
      <c r="I6" s="14"/>
      <c r="J6" s="14"/>
      <c r="K6" s="15" t="s">
        <v>66</v>
      </c>
      <c r="L6" s="15" t="s">
        <v>228</v>
      </c>
      <c r="M6" s="14" t="s">
        <v>64</v>
      </c>
      <c r="N6" s="14"/>
      <c r="O6" s="16" t="str">
        <f>"395,0"</f>
        <v>395,0</v>
      </c>
      <c r="P6" s="17" t="str">
        <f>"229,9601"</f>
        <v>229,9601</v>
      </c>
      <c r="Q6" s="12" t="s">
        <v>28</v>
      </c>
    </row>
    <row r="8" spans="1:17" ht="15" x14ac:dyDescent="0.2">
      <c r="E8" s="10" t="s">
        <v>12</v>
      </c>
    </row>
    <row r="9" spans="1:17" ht="15" x14ac:dyDescent="0.2">
      <c r="E9" s="10" t="s">
        <v>13</v>
      </c>
    </row>
    <row r="10" spans="1:17" ht="15" x14ac:dyDescent="0.2">
      <c r="E10" s="10" t="s">
        <v>14</v>
      </c>
    </row>
    <row r="11" spans="1:17" ht="15" x14ac:dyDescent="0.2">
      <c r="E11" s="10" t="s">
        <v>15</v>
      </c>
    </row>
    <row r="12" spans="1:17" ht="15" x14ac:dyDescent="0.2">
      <c r="E12" s="10" t="s">
        <v>15</v>
      </c>
    </row>
    <row r="13" spans="1:17" ht="15" x14ac:dyDescent="0.2">
      <c r="E13" s="10" t="s">
        <v>16</v>
      </c>
    </row>
    <row r="14" spans="1:17" ht="15" x14ac:dyDescent="0.2">
      <c r="E14" s="10"/>
    </row>
    <row r="16" spans="1:17" ht="18" x14ac:dyDescent="0.25">
      <c r="A16" s="11" t="s">
        <v>17</v>
      </c>
      <c r="B16" s="11"/>
    </row>
    <row r="17" spans="1:5" ht="15" x14ac:dyDescent="0.2">
      <c r="A17" s="30" t="s">
        <v>75</v>
      </c>
      <c r="B17" s="30"/>
    </row>
    <row r="18" spans="1:5" ht="14.25" x14ac:dyDescent="0.2">
      <c r="A18" s="32"/>
      <c r="B18" s="33" t="s">
        <v>68</v>
      </c>
    </row>
    <row r="19" spans="1:5" ht="15" x14ac:dyDescent="0.2">
      <c r="A19" s="34" t="s">
        <v>69</v>
      </c>
      <c r="B19" s="34" t="s">
        <v>70</v>
      </c>
      <c r="C19" s="34" t="s">
        <v>71</v>
      </c>
      <c r="D19" s="35" t="s">
        <v>72</v>
      </c>
      <c r="E19" s="34" t="s">
        <v>73</v>
      </c>
    </row>
    <row r="20" spans="1:5" x14ac:dyDescent="0.2">
      <c r="A20" s="31" t="s">
        <v>243</v>
      </c>
      <c r="B20" s="4" t="s">
        <v>88</v>
      </c>
      <c r="C20" s="4" t="s">
        <v>83</v>
      </c>
      <c r="D20" s="36">
        <v>395</v>
      </c>
      <c r="E20" s="37">
        <v>229.96007718801499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2" width="5.5703125" style="3" customWidth="1"/>
    <col min="13" max="13" width="2.140625" style="3" customWidth="1"/>
    <col min="14" max="14" width="4.85546875" style="3" customWidth="1"/>
    <col min="15" max="15" width="7.85546875" style="7" bestFit="1" customWidth="1"/>
    <col min="16" max="16" width="8.5703125" style="8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61" t="s">
        <v>249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20</v>
      </c>
      <c r="H3" s="56"/>
      <c r="I3" s="56"/>
      <c r="J3" s="56"/>
      <c r="K3" s="56" t="s">
        <v>21</v>
      </c>
      <c r="L3" s="56"/>
      <c r="M3" s="56"/>
      <c r="N3" s="56"/>
      <c r="O3" s="54" t="s">
        <v>1</v>
      </c>
      <c r="P3" s="54" t="s">
        <v>3</v>
      </c>
      <c r="Q3" s="57" t="s">
        <v>2</v>
      </c>
    </row>
    <row r="4" spans="1:17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55"/>
      <c r="P4" s="55"/>
      <c r="Q4" s="58"/>
    </row>
    <row r="5" spans="1:17" ht="15" x14ac:dyDescent="0.2">
      <c r="A5" s="59" t="s">
        <v>59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 x14ac:dyDescent="0.2">
      <c r="A6" s="12" t="s">
        <v>156</v>
      </c>
      <c r="B6" s="12" t="s">
        <v>157</v>
      </c>
      <c r="C6" s="12" t="s">
        <v>158</v>
      </c>
      <c r="D6" s="13" t="str">
        <f>"0,5427"</f>
        <v>0,5427</v>
      </c>
      <c r="E6" s="12" t="s">
        <v>159</v>
      </c>
      <c r="F6" s="12" t="s">
        <v>23</v>
      </c>
      <c r="G6" s="15" t="s">
        <v>36</v>
      </c>
      <c r="H6" s="15" t="s">
        <v>40</v>
      </c>
      <c r="I6" s="14" t="s">
        <v>61</v>
      </c>
      <c r="J6" s="14"/>
      <c r="K6" s="15" t="s">
        <v>160</v>
      </c>
      <c r="L6" s="15" t="s">
        <v>63</v>
      </c>
      <c r="M6" s="14"/>
      <c r="N6" s="14"/>
      <c r="O6" s="16" t="str">
        <f>"395,0"</f>
        <v>395,0</v>
      </c>
      <c r="P6" s="17" t="str">
        <f>"218,2251"</f>
        <v>218,2251</v>
      </c>
      <c r="Q6" s="12" t="s">
        <v>28</v>
      </c>
    </row>
    <row r="8" spans="1:17" ht="15" x14ac:dyDescent="0.2">
      <c r="E8" s="10" t="s">
        <v>12</v>
      </c>
    </row>
    <row r="9" spans="1:17" ht="15" x14ac:dyDescent="0.2">
      <c r="E9" s="10" t="s">
        <v>13</v>
      </c>
    </row>
    <row r="10" spans="1:17" ht="15" x14ac:dyDescent="0.2">
      <c r="E10" s="10" t="s">
        <v>14</v>
      </c>
    </row>
    <row r="11" spans="1:17" ht="15" x14ac:dyDescent="0.2">
      <c r="E11" s="10" t="s">
        <v>15</v>
      </c>
    </row>
    <row r="12" spans="1:17" ht="15" x14ac:dyDescent="0.2">
      <c r="E12" s="10" t="s">
        <v>15</v>
      </c>
    </row>
    <row r="13" spans="1:17" ht="15" x14ac:dyDescent="0.2">
      <c r="E13" s="10" t="s">
        <v>16</v>
      </c>
    </row>
    <row r="14" spans="1:17" ht="15" x14ac:dyDescent="0.2">
      <c r="E14" s="10"/>
    </row>
    <row r="16" spans="1:17" ht="18" x14ac:dyDescent="0.25">
      <c r="A16" s="11" t="s">
        <v>17</v>
      </c>
      <c r="B16" s="11"/>
    </row>
    <row r="17" spans="1:5" ht="15" x14ac:dyDescent="0.2">
      <c r="A17" s="30" t="s">
        <v>75</v>
      </c>
      <c r="B17" s="30"/>
    </row>
    <row r="18" spans="1:5" ht="14.25" x14ac:dyDescent="0.2">
      <c r="A18" s="32"/>
      <c r="B18" s="33" t="s">
        <v>68</v>
      </c>
    </row>
    <row r="19" spans="1:5" ht="15" x14ac:dyDescent="0.2">
      <c r="A19" s="34" t="s">
        <v>69</v>
      </c>
      <c r="B19" s="34" t="s">
        <v>70</v>
      </c>
      <c r="C19" s="34" t="s">
        <v>71</v>
      </c>
      <c r="D19" s="35" t="s">
        <v>72</v>
      </c>
      <c r="E19" s="34" t="s">
        <v>73</v>
      </c>
    </row>
    <row r="20" spans="1:5" x14ac:dyDescent="0.2">
      <c r="A20" s="31" t="s">
        <v>155</v>
      </c>
      <c r="B20" s="4" t="s">
        <v>74</v>
      </c>
      <c r="C20" s="4" t="s">
        <v>83</v>
      </c>
      <c r="D20" s="36">
        <v>395</v>
      </c>
      <c r="E20" s="37">
        <v>218.225094047189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17.285156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7.5703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248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19</v>
      </c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5" spans="1:13" ht="15" x14ac:dyDescent="0.2">
      <c r="A5" s="59" t="s">
        <v>29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2" t="s">
        <v>44</v>
      </c>
      <c r="B6" s="12" t="s">
        <v>45</v>
      </c>
      <c r="C6" s="12" t="s">
        <v>32</v>
      </c>
      <c r="D6" s="13" t="str">
        <f>"0,6760"</f>
        <v>0,6760</v>
      </c>
      <c r="E6" s="12" t="s">
        <v>33</v>
      </c>
      <c r="F6" s="12" t="s">
        <v>34</v>
      </c>
      <c r="G6" s="15" t="s">
        <v>35</v>
      </c>
      <c r="H6" s="15" t="s">
        <v>36</v>
      </c>
      <c r="I6" s="14" t="s">
        <v>37</v>
      </c>
      <c r="J6" s="14"/>
      <c r="K6" s="16" t="str">
        <f>"140,0"</f>
        <v>140,0</v>
      </c>
      <c r="L6" s="17" t="str">
        <f>"94,6400"</f>
        <v>94,6400</v>
      </c>
      <c r="M6" s="12" t="s">
        <v>28</v>
      </c>
    </row>
    <row r="8" spans="1:13" ht="15" x14ac:dyDescent="0.2">
      <c r="E8" s="10" t="s">
        <v>12</v>
      </c>
    </row>
    <row r="9" spans="1:13" ht="15" x14ac:dyDescent="0.2">
      <c r="E9" s="10" t="s">
        <v>13</v>
      </c>
    </row>
    <row r="10" spans="1:13" ht="15" x14ac:dyDescent="0.2">
      <c r="E10" s="10" t="s">
        <v>14</v>
      </c>
    </row>
    <row r="11" spans="1:13" ht="15" x14ac:dyDescent="0.2">
      <c r="E11" s="10" t="s">
        <v>15</v>
      </c>
    </row>
    <row r="12" spans="1:13" ht="15" x14ac:dyDescent="0.2">
      <c r="E12" s="10" t="s">
        <v>15</v>
      </c>
    </row>
    <row r="13" spans="1:13" ht="15" x14ac:dyDescent="0.2">
      <c r="E13" s="10" t="s">
        <v>16</v>
      </c>
    </row>
    <row r="14" spans="1:13" ht="15" x14ac:dyDescent="0.2">
      <c r="E14" s="10"/>
    </row>
    <row r="16" spans="1:13" ht="18" x14ac:dyDescent="0.25">
      <c r="A16" s="11" t="s">
        <v>17</v>
      </c>
      <c r="B16" s="11"/>
    </row>
    <row r="17" spans="1:5" ht="15" x14ac:dyDescent="0.2">
      <c r="A17" s="30" t="s">
        <v>75</v>
      </c>
      <c r="B17" s="30"/>
    </row>
    <row r="18" spans="1:5" ht="14.25" x14ac:dyDescent="0.2">
      <c r="A18" s="32"/>
      <c r="B18" s="33" t="s">
        <v>82</v>
      </c>
    </row>
    <row r="19" spans="1:5" ht="15" x14ac:dyDescent="0.2">
      <c r="A19" s="34" t="s">
        <v>69</v>
      </c>
      <c r="B19" s="34" t="s">
        <v>70</v>
      </c>
      <c r="C19" s="34" t="s">
        <v>71</v>
      </c>
      <c r="D19" s="35" t="s">
        <v>161</v>
      </c>
      <c r="E19" s="34" t="s">
        <v>73</v>
      </c>
    </row>
    <row r="20" spans="1:5" x14ac:dyDescent="0.2">
      <c r="A20" s="31" t="s">
        <v>43</v>
      </c>
      <c r="B20" s="4" t="s">
        <v>82</v>
      </c>
      <c r="C20" s="4" t="s">
        <v>81</v>
      </c>
      <c r="D20" s="36">
        <v>140</v>
      </c>
      <c r="E20" s="37">
        <v>94.639999866485596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5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7" bestFit="1" customWidth="1"/>
    <col min="12" max="12" width="6.42578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247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/>
      <c r="E3" s="56" t="s">
        <v>4</v>
      </c>
      <c r="F3" s="56" t="s">
        <v>8</v>
      </c>
      <c r="G3" s="56"/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5" spans="1:13" x14ac:dyDescent="0.2">
      <c r="G5" s="6"/>
    </row>
    <row r="6" spans="1:13" ht="15" x14ac:dyDescent="0.2">
      <c r="E6" s="10" t="s">
        <v>12</v>
      </c>
    </row>
    <row r="7" spans="1:13" ht="15" x14ac:dyDescent="0.2">
      <c r="E7" s="10" t="s">
        <v>13</v>
      </c>
    </row>
    <row r="8" spans="1:13" ht="15" x14ac:dyDescent="0.2">
      <c r="E8" s="10" t="s">
        <v>14</v>
      </c>
    </row>
    <row r="9" spans="1:13" ht="15" x14ac:dyDescent="0.2">
      <c r="E9" s="10" t="s">
        <v>15</v>
      </c>
    </row>
    <row r="10" spans="1:13" ht="15" x14ac:dyDescent="0.2">
      <c r="E10" s="10" t="s">
        <v>15</v>
      </c>
    </row>
    <row r="11" spans="1:13" ht="15" x14ac:dyDescent="0.2">
      <c r="E11" s="10" t="s">
        <v>16</v>
      </c>
    </row>
    <row r="12" spans="1:13" ht="15" x14ac:dyDescent="0.2">
      <c r="E12" s="10"/>
    </row>
    <row r="14" spans="1:13" ht="18" x14ac:dyDescent="0.25">
      <c r="A14" s="11" t="s">
        <v>17</v>
      </c>
      <c r="B14" s="11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27.5703125" style="4" bestFit="1" customWidth="1"/>
    <col min="14" max="16384" width="9.140625" style="3"/>
  </cols>
  <sheetData>
    <row r="1" spans="1:13" s="2" customFormat="1" ht="29.1" customHeight="1" x14ac:dyDescent="0.2">
      <c r="A1" s="61" t="s">
        <v>231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21</v>
      </c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5" spans="1:13" ht="15" x14ac:dyDescent="0.2">
      <c r="A5" s="59" t="s">
        <v>91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2" t="s">
        <v>233</v>
      </c>
      <c r="B6" s="12" t="s">
        <v>234</v>
      </c>
      <c r="C6" s="12" t="s">
        <v>235</v>
      </c>
      <c r="D6" s="13" t="str">
        <f>"1,0799"</f>
        <v>1,0799</v>
      </c>
      <c r="E6" s="12" t="s">
        <v>236</v>
      </c>
      <c r="F6" s="12" t="s">
        <v>195</v>
      </c>
      <c r="G6" s="15" t="s">
        <v>97</v>
      </c>
      <c r="H6" s="15" t="s">
        <v>52</v>
      </c>
      <c r="I6" s="15" t="s">
        <v>51</v>
      </c>
      <c r="J6" s="15" t="s">
        <v>24</v>
      </c>
      <c r="K6" s="16" t="str">
        <f>"80,0"</f>
        <v>80,0</v>
      </c>
      <c r="L6" s="17" t="str">
        <f>"106,2622"</f>
        <v>106,2622</v>
      </c>
      <c r="M6" s="12" t="s">
        <v>237</v>
      </c>
    </row>
    <row r="8" spans="1:13" ht="15" x14ac:dyDescent="0.2">
      <c r="A8" s="62" t="s">
        <v>59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">
      <c r="A9" s="18" t="s">
        <v>239</v>
      </c>
      <c r="B9" s="18" t="s">
        <v>240</v>
      </c>
      <c r="C9" s="18" t="s">
        <v>241</v>
      </c>
      <c r="D9" s="19" t="str">
        <f>"0,5382"</f>
        <v>0,5382</v>
      </c>
      <c r="E9" s="18" t="s">
        <v>102</v>
      </c>
      <c r="F9" s="18" t="s">
        <v>103</v>
      </c>
      <c r="G9" s="20" t="s">
        <v>62</v>
      </c>
      <c r="H9" s="20" t="s">
        <v>242</v>
      </c>
      <c r="I9" s="21" t="s">
        <v>65</v>
      </c>
      <c r="J9" s="21"/>
      <c r="K9" s="22" t="str">
        <f>"300,0"</f>
        <v>300,0</v>
      </c>
      <c r="L9" s="23" t="str">
        <f>"161,4600"</f>
        <v>161,4600</v>
      </c>
      <c r="M9" s="18" t="s">
        <v>28</v>
      </c>
    </row>
    <row r="10" spans="1:13" x14ac:dyDescent="0.2">
      <c r="A10" s="24" t="s">
        <v>244</v>
      </c>
      <c r="B10" s="24" t="s">
        <v>245</v>
      </c>
      <c r="C10" s="24" t="s">
        <v>246</v>
      </c>
      <c r="D10" s="25" t="str">
        <f>"0,5446"</f>
        <v>0,5446</v>
      </c>
      <c r="E10" s="24" t="s">
        <v>22</v>
      </c>
      <c r="F10" s="24" t="s">
        <v>23</v>
      </c>
      <c r="G10" s="26" t="s">
        <v>66</v>
      </c>
      <c r="H10" s="26" t="s">
        <v>228</v>
      </c>
      <c r="I10" s="27" t="s">
        <v>64</v>
      </c>
      <c r="J10" s="27"/>
      <c r="K10" s="28" t="str">
        <f>"250,0"</f>
        <v>250,0</v>
      </c>
      <c r="L10" s="29" t="str">
        <f>"145,5444"</f>
        <v>145,5444</v>
      </c>
      <c r="M10" s="24" t="s">
        <v>28</v>
      </c>
    </row>
    <row r="12" spans="1:13" ht="15" x14ac:dyDescent="0.2">
      <c r="E12" s="10" t="s">
        <v>12</v>
      </c>
    </row>
    <row r="13" spans="1:13" ht="15" x14ac:dyDescent="0.2">
      <c r="E13" s="10" t="s">
        <v>13</v>
      </c>
    </row>
    <row r="14" spans="1:13" ht="15" x14ac:dyDescent="0.2">
      <c r="E14" s="10" t="s">
        <v>14</v>
      </c>
    </row>
    <row r="15" spans="1:13" ht="15" x14ac:dyDescent="0.2">
      <c r="E15" s="10" t="s">
        <v>15</v>
      </c>
    </row>
    <row r="16" spans="1:13" ht="15" x14ac:dyDescent="0.2">
      <c r="E16" s="10" t="s">
        <v>15</v>
      </c>
    </row>
    <row r="17" spans="1:5" ht="15" x14ac:dyDescent="0.2">
      <c r="E17" s="10" t="s">
        <v>16</v>
      </c>
    </row>
    <row r="18" spans="1:5" ht="15" x14ac:dyDescent="0.2">
      <c r="E18" s="10"/>
    </row>
    <row r="20" spans="1:5" ht="18" x14ac:dyDescent="0.25">
      <c r="A20" s="11" t="s">
        <v>17</v>
      </c>
      <c r="B20" s="11"/>
    </row>
    <row r="21" spans="1:5" ht="15" x14ac:dyDescent="0.2">
      <c r="A21" s="30" t="s">
        <v>75</v>
      </c>
      <c r="B21" s="30"/>
    </row>
    <row r="22" spans="1:5" ht="14.25" x14ac:dyDescent="0.2">
      <c r="A22" s="32"/>
      <c r="B22" s="33" t="s">
        <v>76</v>
      </c>
    </row>
    <row r="23" spans="1:5" ht="15" x14ac:dyDescent="0.2">
      <c r="A23" s="34" t="s">
        <v>69</v>
      </c>
      <c r="B23" s="34" t="s">
        <v>70</v>
      </c>
      <c r="C23" s="34" t="s">
        <v>71</v>
      </c>
      <c r="D23" s="35" t="s">
        <v>161</v>
      </c>
      <c r="E23" s="34" t="s">
        <v>73</v>
      </c>
    </row>
    <row r="24" spans="1:5" x14ac:dyDescent="0.2">
      <c r="A24" s="31" t="s">
        <v>232</v>
      </c>
      <c r="B24" s="4" t="s">
        <v>163</v>
      </c>
      <c r="C24" s="4" t="s">
        <v>162</v>
      </c>
      <c r="D24" s="36">
        <v>80</v>
      </c>
      <c r="E24" s="37">
        <v>106.262162590027</v>
      </c>
    </row>
    <row r="26" spans="1:5" ht="14.25" x14ac:dyDescent="0.2">
      <c r="A26" s="32"/>
      <c r="B26" s="33" t="s">
        <v>82</v>
      </c>
    </row>
    <row r="27" spans="1:5" ht="15" x14ac:dyDescent="0.2">
      <c r="A27" s="34" t="s">
        <v>69</v>
      </c>
      <c r="B27" s="34" t="s">
        <v>70</v>
      </c>
      <c r="C27" s="34" t="s">
        <v>71</v>
      </c>
      <c r="D27" s="35" t="s">
        <v>161</v>
      </c>
      <c r="E27" s="34" t="s">
        <v>73</v>
      </c>
    </row>
    <row r="28" spans="1:5" x14ac:dyDescent="0.2">
      <c r="A28" s="31" t="s">
        <v>238</v>
      </c>
      <c r="B28" s="4" t="s">
        <v>82</v>
      </c>
      <c r="C28" s="4" t="s">
        <v>83</v>
      </c>
      <c r="D28" s="36">
        <v>300</v>
      </c>
      <c r="E28" s="37">
        <v>161.46000623703</v>
      </c>
    </row>
    <row r="30" spans="1:5" ht="14.25" x14ac:dyDescent="0.2">
      <c r="A30" s="32"/>
      <c r="B30" s="33" t="s">
        <v>68</v>
      </c>
    </row>
    <row r="31" spans="1:5" ht="15" x14ac:dyDescent="0.2">
      <c r="A31" s="34" t="s">
        <v>69</v>
      </c>
      <c r="B31" s="34" t="s">
        <v>70</v>
      </c>
      <c r="C31" s="34" t="s">
        <v>71</v>
      </c>
      <c r="D31" s="35" t="s">
        <v>161</v>
      </c>
      <c r="E31" s="34" t="s">
        <v>73</v>
      </c>
    </row>
    <row r="32" spans="1:5" x14ac:dyDescent="0.2">
      <c r="A32" s="31" t="s">
        <v>243</v>
      </c>
      <c r="B32" s="4" t="s">
        <v>88</v>
      </c>
      <c r="C32" s="4" t="s">
        <v>83</v>
      </c>
      <c r="D32" s="36">
        <v>250</v>
      </c>
      <c r="E32" s="37">
        <v>145.544352650642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16.5703125" style="4" bestFit="1" customWidth="1"/>
    <col min="14" max="16384" width="9.140625" style="3"/>
  </cols>
  <sheetData>
    <row r="1" spans="1:13" s="2" customFormat="1" ht="29.1" customHeight="1" x14ac:dyDescent="0.2">
      <c r="A1" s="61" t="s">
        <v>177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18</v>
      </c>
      <c r="E3" s="56" t="s">
        <v>4</v>
      </c>
      <c r="F3" s="56" t="s">
        <v>8</v>
      </c>
      <c r="G3" s="56" t="s">
        <v>21</v>
      </c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5" spans="1:13" ht="15" x14ac:dyDescent="0.2">
      <c r="A5" s="59" t="s">
        <v>178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2" t="s">
        <v>180</v>
      </c>
      <c r="B6" s="12" t="s">
        <v>181</v>
      </c>
      <c r="C6" s="12" t="s">
        <v>182</v>
      </c>
      <c r="D6" s="13" t="str">
        <f>"0,8647"</f>
        <v>0,8647</v>
      </c>
      <c r="E6" s="12" t="s">
        <v>183</v>
      </c>
      <c r="F6" s="12" t="s">
        <v>23</v>
      </c>
      <c r="G6" s="15" t="s">
        <v>184</v>
      </c>
      <c r="H6" s="15" t="s">
        <v>35</v>
      </c>
      <c r="I6" s="14" t="s">
        <v>185</v>
      </c>
      <c r="J6" s="14"/>
      <c r="K6" s="16" t="str">
        <f>"130,0"</f>
        <v>130,0</v>
      </c>
      <c r="L6" s="17" t="str">
        <f>"112,4045"</f>
        <v>112,4045</v>
      </c>
      <c r="M6" s="12" t="s">
        <v>28</v>
      </c>
    </row>
    <row r="8" spans="1:13" ht="15" x14ac:dyDescent="0.2">
      <c r="A8" s="62" t="s">
        <v>91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">
      <c r="A9" s="12" t="s">
        <v>100</v>
      </c>
      <c r="B9" s="12" t="s">
        <v>101</v>
      </c>
      <c r="C9" s="12" t="s">
        <v>95</v>
      </c>
      <c r="D9" s="13" t="str">
        <f>"0,9515"</f>
        <v>0,9515</v>
      </c>
      <c r="E9" s="12" t="s">
        <v>102</v>
      </c>
      <c r="F9" s="12" t="s">
        <v>103</v>
      </c>
      <c r="G9" s="15" t="s">
        <v>184</v>
      </c>
      <c r="H9" s="15" t="s">
        <v>35</v>
      </c>
      <c r="I9" s="15" t="s">
        <v>27</v>
      </c>
      <c r="J9" s="14"/>
      <c r="K9" s="16" t="str">
        <f>"135,0"</f>
        <v>135,0</v>
      </c>
      <c r="L9" s="17" t="str">
        <f>"151,5739"</f>
        <v>151,5739</v>
      </c>
      <c r="M9" s="12" t="s">
        <v>106</v>
      </c>
    </row>
    <row r="11" spans="1:13" ht="15" x14ac:dyDescent="0.2">
      <c r="A11" s="62" t="s">
        <v>186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 x14ac:dyDescent="0.2">
      <c r="A12" s="18" t="s">
        <v>188</v>
      </c>
      <c r="B12" s="18" t="s">
        <v>189</v>
      </c>
      <c r="C12" s="18" t="s">
        <v>190</v>
      </c>
      <c r="D12" s="19" t="str">
        <f>"0,7367"</f>
        <v>0,7367</v>
      </c>
      <c r="E12" s="18" t="s">
        <v>22</v>
      </c>
      <c r="F12" s="18" t="s">
        <v>23</v>
      </c>
      <c r="G12" s="21" t="s">
        <v>27</v>
      </c>
      <c r="H12" s="20" t="s">
        <v>27</v>
      </c>
      <c r="I12" s="20" t="s">
        <v>37</v>
      </c>
      <c r="J12" s="21"/>
      <c r="K12" s="22" t="str">
        <f>"145,0"</f>
        <v>145,0</v>
      </c>
      <c r="L12" s="23" t="str">
        <f>"111,0944"</f>
        <v>111,0944</v>
      </c>
      <c r="M12" s="18" t="s">
        <v>191</v>
      </c>
    </row>
    <row r="13" spans="1:13" x14ac:dyDescent="0.2">
      <c r="A13" s="38" t="s">
        <v>192</v>
      </c>
      <c r="B13" s="38" t="s">
        <v>193</v>
      </c>
      <c r="C13" s="38" t="s">
        <v>194</v>
      </c>
      <c r="D13" s="39" t="str">
        <f>"0,7258"</f>
        <v>0,7258</v>
      </c>
      <c r="E13" s="38" t="s">
        <v>22</v>
      </c>
      <c r="F13" s="38" t="s">
        <v>195</v>
      </c>
      <c r="G13" s="40" t="s">
        <v>166</v>
      </c>
      <c r="H13" s="40" t="s">
        <v>166</v>
      </c>
      <c r="I13" s="40"/>
      <c r="J13" s="40"/>
      <c r="K13" s="42" t="str">
        <f>"0.00"</f>
        <v>0.00</v>
      </c>
      <c r="L13" s="43" t="str">
        <f>"0,0000"</f>
        <v>0,0000</v>
      </c>
      <c r="M13" s="38" t="s">
        <v>196</v>
      </c>
    </row>
    <row r="14" spans="1:13" x14ac:dyDescent="0.2">
      <c r="A14" s="24" t="s">
        <v>192</v>
      </c>
      <c r="B14" s="24" t="s">
        <v>197</v>
      </c>
      <c r="C14" s="24" t="s">
        <v>194</v>
      </c>
      <c r="D14" s="25" t="str">
        <f>"0,7258"</f>
        <v>0,7258</v>
      </c>
      <c r="E14" s="24" t="s">
        <v>22</v>
      </c>
      <c r="F14" s="24" t="s">
        <v>195</v>
      </c>
      <c r="G14" s="27" t="s">
        <v>166</v>
      </c>
      <c r="H14" s="27" t="s">
        <v>166</v>
      </c>
      <c r="I14" s="27"/>
      <c r="J14" s="27"/>
      <c r="K14" s="28" t="str">
        <f>"0.00"</f>
        <v>0.00</v>
      </c>
      <c r="L14" s="29" t="str">
        <f>"0,0000"</f>
        <v>0,0000</v>
      </c>
      <c r="M14" s="24" t="s">
        <v>196</v>
      </c>
    </row>
    <row r="16" spans="1:13" ht="15" x14ac:dyDescent="0.2">
      <c r="A16" s="62" t="s">
        <v>29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3" x14ac:dyDescent="0.2">
      <c r="A17" s="18" t="s">
        <v>199</v>
      </c>
      <c r="B17" s="18" t="s">
        <v>200</v>
      </c>
      <c r="C17" s="18" t="s">
        <v>201</v>
      </c>
      <c r="D17" s="19" t="str">
        <f>"0,6797"</f>
        <v>0,6797</v>
      </c>
      <c r="E17" s="18" t="s">
        <v>22</v>
      </c>
      <c r="F17" s="18" t="s">
        <v>202</v>
      </c>
      <c r="G17" s="20" t="s">
        <v>58</v>
      </c>
      <c r="H17" s="21" t="s">
        <v>166</v>
      </c>
      <c r="I17" s="21" t="s">
        <v>166</v>
      </c>
      <c r="J17" s="21"/>
      <c r="K17" s="22" t="str">
        <f>"180,0"</f>
        <v>180,0</v>
      </c>
      <c r="L17" s="23" t="str">
        <f>"122,3460"</f>
        <v>122,3460</v>
      </c>
      <c r="M17" s="18" t="s">
        <v>203</v>
      </c>
    </row>
    <row r="18" spans="1:13" x14ac:dyDescent="0.2">
      <c r="A18" s="38" t="s">
        <v>204</v>
      </c>
      <c r="B18" s="38" t="s">
        <v>31</v>
      </c>
      <c r="C18" s="38" t="s">
        <v>32</v>
      </c>
      <c r="D18" s="39" t="str">
        <f>"0,6760"</f>
        <v>0,6760</v>
      </c>
      <c r="E18" s="38" t="s">
        <v>33</v>
      </c>
      <c r="F18" s="38" t="s">
        <v>34</v>
      </c>
      <c r="G18" s="41" t="s">
        <v>40</v>
      </c>
      <c r="H18" s="40" t="s">
        <v>41</v>
      </c>
      <c r="I18" s="40" t="s">
        <v>41</v>
      </c>
      <c r="J18" s="40"/>
      <c r="K18" s="42" t="str">
        <f>"150,0"</f>
        <v>150,0</v>
      </c>
      <c r="L18" s="43" t="str">
        <f>"104,4420"</f>
        <v>104,4420</v>
      </c>
      <c r="M18" s="38" t="s">
        <v>42</v>
      </c>
    </row>
    <row r="19" spans="1:13" x14ac:dyDescent="0.2">
      <c r="A19" s="24" t="s">
        <v>44</v>
      </c>
      <c r="B19" s="24" t="s">
        <v>45</v>
      </c>
      <c r="C19" s="24" t="s">
        <v>32</v>
      </c>
      <c r="D19" s="25" t="str">
        <f>"0,6760"</f>
        <v>0,6760</v>
      </c>
      <c r="E19" s="24" t="s">
        <v>33</v>
      </c>
      <c r="F19" s="24" t="s">
        <v>34</v>
      </c>
      <c r="G19" s="26" t="s">
        <v>35</v>
      </c>
      <c r="H19" s="26" t="s">
        <v>37</v>
      </c>
      <c r="I19" s="26" t="s">
        <v>40</v>
      </c>
      <c r="J19" s="27"/>
      <c r="K19" s="28" t="str">
        <f>"150,0"</f>
        <v>150,0</v>
      </c>
      <c r="L19" s="29" t="str">
        <f>"101,4000"</f>
        <v>101,4000</v>
      </c>
      <c r="M19" s="24" t="s">
        <v>28</v>
      </c>
    </row>
    <row r="21" spans="1:13" ht="15" x14ac:dyDescent="0.2">
      <c r="A21" s="62" t="s">
        <v>46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3" x14ac:dyDescent="0.2">
      <c r="A22" s="18" t="s">
        <v>48</v>
      </c>
      <c r="B22" s="18" t="s">
        <v>49</v>
      </c>
      <c r="C22" s="18" t="s">
        <v>50</v>
      </c>
      <c r="D22" s="19" t="str">
        <f>"0,6388"</f>
        <v>0,6388</v>
      </c>
      <c r="E22" s="18" t="s">
        <v>33</v>
      </c>
      <c r="F22" s="18" t="s">
        <v>34</v>
      </c>
      <c r="G22" s="20" t="s">
        <v>35</v>
      </c>
      <c r="H22" s="20" t="s">
        <v>36</v>
      </c>
      <c r="I22" s="20" t="s">
        <v>37</v>
      </c>
      <c r="J22" s="21"/>
      <c r="K22" s="22" t="str">
        <f>"145,0"</f>
        <v>145,0</v>
      </c>
      <c r="L22" s="23" t="str">
        <f>"98,1836"</f>
        <v>98,1836</v>
      </c>
      <c r="M22" s="18" t="s">
        <v>42</v>
      </c>
    </row>
    <row r="23" spans="1:13" x14ac:dyDescent="0.2">
      <c r="A23" s="24" t="s">
        <v>206</v>
      </c>
      <c r="B23" s="24" t="s">
        <v>207</v>
      </c>
      <c r="C23" s="24" t="s">
        <v>208</v>
      </c>
      <c r="D23" s="25" t="str">
        <f>"0,6214"</f>
        <v>0,6214</v>
      </c>
      <c r="E23" s="24" t="s">
        <v>209</v>
      </c>
      <c r="F23" s="24" t="s">
        <v>210</v>
      </c>
      <c r="G23" s="26" t="s">
        <v>54</v>
      </c>
      <c r="H23" s="27" t="s">
        <v>211</v>
      </c>
      <c r="I23" s="27" t="s">
        <v>211</v>
      </c>
      <c r="J23" s="27"/>
      <c r="K23" s="28" t="str">
        <f>"200,0"</f>
        <v>200,0</v>
      </c>
      <c r="L23" s="29" t="str">
        <f>"124,2800"</f>
        <v>124,2800</v>
      </c>
      <c r="M23" s="24" t="s">
        <v>212</v>
      </c>
    </row>
    <row r="25" spans="1:13" ht="15" x14ac:dyDescent="0.2">
      <c r="A25" s="62" t="s">
        <v>85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 x14ac:dyDescent="0.2">
      <c r="A26" s="18" t="s">
        <v>214</v>
      </c>
      <c r="B26" s="18" t="s">
        <v>215</v>
      </c>
      <c r="C26" s="18" t="s">
        <v>216</v>
      </c>
      <c r="D26" s="19" t="str">
        <f>"0,5893"</f>
        <v>0,5893</v>
      </c>
      <c r="E26" s="18" t="s">
        <v>22</v>
      </c>
      <c r="F26" s="18" t="s">
        <v>23</v>
      </c>
      <c r="G26" s="20" t="s">
        <v>55</v>
      </c>
      <c r="H26" s="20" t="s">
        <v>87</v>
      </c>
      <c r="I26" s="20" t="s">
        <v>217</v>
      </c>
      <c r="J26" s="21"/>
      <c r="K26" s="22" t="str">
        <f>"235,0"</f>
        <v>235,0</v>
      </c>
      <c r="L26" s="23" t="str">
        <f>"138,4855"</f>
        <v>138,4855</v>
      </c>
      <c r="M26" s="18" t="s">
        <v>28</v>
      </c>
    </row>
    <row r="27" spans="1:13" x14ac:dyDescent="0.2">
      <c r="A27" s="38" t="s">
        <v>219</v>
      </c>
      <c r="B27" s="38" t="s">
        <v>220</v>
      </c>
      <c r="C27" s="38" t="s">
        <v>86</v>
      </c>
      <c r="D27" s="39" t="str">
        <f>"0,5922"</f>
        <v>0,5922</v>
      </c>
      <c r="E27" s="38" t="s">
        <v>102</v>
      </c>
      <c r="F27" s="38" t="s">
        <v>103</v>
      </c>
      <c r="G27" s="41" t="s">
        <v>55</v>
      </c>
      <c r="H27" s="41" t="s">
        <v>87</v>
      </c>
      <c r="I27" s="41" t="s">
        <v>160</v>
      </c>
      <c r="J27" s="40"/>
      <c r="K27" s="42" t="str">
        <f>"230,0"</f>
        <v>230,0</v>
      </c>
      <c r="L27" s="43" t="str">
        <f>"136,2060"</f>
        <v>136,2060</v>
      </c>
      <c r="M27" s="38" t="s">
        <v>106</v>
      </c>
    </row>
    <row r="28" spans="1:13" x14ac:dyDescent="0.2">
      <c r="A28" s="24" t="s">
        <v>222</v>
      </c>
      <c r="B28" s="24" t="s">
        <v>223</v>
      </c>
      <c r="C28" s="24" t="s">
        <v>224</v>
      </c>
      <c r="D28" s="25" t="str">
        <f>"0,5956"</f>
        <v>0,5956</v>
      </c>
      <c r="E28" s="24" t="s">
        <v>102</v>
      </c>
      <c r="F28" s="24" t="s">
        <v>103</v>
      </c>
      <c r="G28" s="27" t="s">
        <v>55</v>
      </c>
      <c r="H28" s="26" t="s">
        <v>55</v>
      </c>
      <c r="I28" s="27" t="s">
        <v>87</v>
      </c>
      <c r="J28" s="27"/>
      <c r="K28" s="28" t="str">
        <f>"210,0"</f>
        <v>210,0</v>
      </c>
      <c r="L28" s="29" t="str">
        <f>"166,3511"</f>
        <v>166,3511</v>
      </c>
      <c r="M28" s="24" t="s">
        <v>106</v>
      </c>
    </row>
    <row r="30" spans="1:13" ht="15" x14ac:dyDescent="0.2">
      <c r="A30" s="62" t="s">
        <v>53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3" x14ac:dyDescent="0.2">
      <c r="A31" s="12" t="s">
        <v>226</v>
      </c>
      <c r="B31" s="12" t="s">
        <v>109</v>
      </c>
      <c r="C31" s="12" t="s">
        <v>227</v>
      </c>
      <c r="D31" s="13" t="str">
        <f>"0,5630"</f>
        <v>0,5630</v>
      </c>
      <c r="E31" s="12" t="s">
        <v>22</v>
      </c>
      <c r="F31" s="12" t="s">
        <v>23</v>
      </c>
      <c r="G31" s="15" t="s">
        <v>228</v>
      </c>
      <c r="H31" s="15" t="s">
        <v>64</v>
      </c>
      <c r="I31" s="14" t="s">
        <v>62</v>
      </c>
      <c r="J31" s="14"/>
      <c r="K31" s="16" t="str">
        <f>"260,0"</f>
        <v>260,0</v>
      </c>
      <c r="L31" s="17" t="str">
        <f>"146,3800"</f>
        <v>146,3800</v>
      </c>
      <c r="M31" s="12" t="s">
        <v>28</v>
      </c>
    </row>
    <row r="33" spans="1:13" ht="15" x14ac:dyDescent="0.2">
      <c r="A33" s="62" t="s">
        <v>59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3" x14ac:dyDescent="0.2">
      <c r="A34" s="12" t="s">
        <v>156</v>
      </c>
      <c r="B34" s="12" t="s">
        <v>157</v>
      </c>
      <c r="C34" s="12" t="s">
        <v>158</v>
      </c>
      <c r="D34" s="13" t="str">
        <f>"0,5427"</f>
        <v>0,5427</v>
      </c>
      <c r="E34" s="12" t="s">
        <v>159</v>
      </c>
      <c r="F34" s="12" t="s">
        <v>23</v>
      </c>
      <c r="G34" s="15" t="s">
        <v>160</v>
      </c>
      <c r="H34" s="15" t="s">
        <v>63</v>
      </c>
      <c r="I34" s="14"/>
      <c r="J34" s="14"/>
      <c r="K34" s="16" t="str">
        <f>"245,0"</f>
        <v>245,0</v>
      </c>
      <c r="L34" s="17" t="str">
        <f>"135,3548"</f>
        <v>135,3548</v>
      </c>
      <c r="M34" s="12" t="s">
        <v>28</v>
      </c>
    </row>
    <row r="36" spans="1:13" ht="15" x14ac:dyDescent="0.2">
      <c r="E36" s="10" t="s">
        <v>12</v>
      </c>
    </row>
    <row r="37" spans="1:13" ht="15" x14ac:dyDescent="0.2">
      <c r="E37" s="10" t="s">
        <v>13</v>
      </c>
    </row>
    <row r="38" spans="1:13" ht="15" x14ac:dyDescent="0.2">
      <c r="E38" s="10" t="s">
        <v>14</v>
      </c>
    </row>
    <row r="39" spans="1:13" ht="15" x14ac:dyDescent="0.2">
      <c r="E39" s="10" t="s">
        <v>15</v>
      </c>
    </row>
    <row r="40" spans="1:13" ht="15" x14ac:dyDescent="0.2">
      <c r="E40" s="10" t="s">
        <v>15</v>
      </c>
    </row>
    <row r="41" spans="1:13" ht="15" x14ac:dyDescent="0.2">
      <c r="E41" s="10" t="s">
        <v>16</v>
      </c>
    </row>
    <row r="42" spans="1:13" ht="15" x14ac:dyDescent="0.2">
      <c r="E42" s="10"/>
    </row>
    <row r="44" spans="1:13" ht="18" x14ac:dyDescent="0.25">
      <c r="A44" s="11" t="s">
        <v>17</v>
      </c>
      <c r="B44" s="11"/>
    </row>
    <row r="45" spans="1:13" ht="15" x14ac:dyDescent="0.2">
      <c r="A45" s="30" t="s">
        <v>67</v>
      </c>
      <c r="B45" s="30"/>
    </row>
    <row r="46" spans="1:13" ht="14.25" x14ac:dyDescent="0.2">
      <c r="A46" s="32"/>
      <c r="B46" s="33" t="s">
        <v>82</v>
      </c>
    </row>
    <row r="47" spans="1:13" ht="15" x14ac:dyDescent="0.2">
      <c r="A47" s="34" t="s">
        <v>69</v>
      </c>
      <c r="B47" s="34" t="s">
        <v>70</v>
      </c>
      <c r="C47" s="34" t="s">
        <v>71</v>
      </c>
      <c r="D47" s="35" t="s">
        <v>161</v>
      </c>
      <c r="E47" s="34" t="s">
        <v>73</v>
      </c>
    </row>
    <row r="48" spans="1:13" x14ac:dyDescent="0.2">
      <c r="A48" s="31" t="s">
        <v>179</v>
      </c>
      <c r="B48" s="4" t="s">
        <v>82</v>
      </c>
      <c r="C48" s="4" t="s">
        <v>229</v>
      </c>
      <c r="D48" s="36">
        <v>130</v>
      </c>
      <c r="E48" s="37">
        <v>112.404501438141</v>
      </c>
    </row>
    <row r="51" spans="1:5" ht="15" x14ac:dyDescent="0.2">
      <c r="A51" s="30" t="s">
        <v>75</v>
      </c>
      <c r="B51" s="30"/>
    </row>
    <row r="52" spans="1:5" ht="14.25" x14ac:dyDescent="0.2">
      <c r="A52" s="32"/>
      <c r="B52" s="33" t="s">
        <v>76</v>
      </c>
    </row>
    <row r="53" spans="1:5" ht="15" x14ac:dyDescent="0.2">
      <c r="A53" s="34" t="s">
        <v>69</v>
      </c>
      <c r="B53" s="34" t="s">
        <v>70</v>
      </c>
      <c r="C53" s="34" t="s">
        <v>71</v>
      </c>
      <c r="D53" s="35" t="s">
        <v>161</v>
      </c>
      <c r="E53" s="34" t="s">
        <v>73</v>
      </c>
    </row>
    <row r="54" spans="1:5" x14ac:dyDescent="0.2">
      <c r="A54" s="31" t="s">
        <v>99</v>
      </c>
      <c r="B54" s="4" t="s">
        <v>163</v>
      </c>
      <c r="C54" s="4" t="s">
        <v>162</v>
      </c>
      <c r="D54" s="36">
        <v>135</v>
      </c>
      <c r="E54" s="37">
        <v>151.57394977211999</v>
      </c>
    </row>
    <row r="55" spans="1:5" x14ac:dyDescent="0.2">
      <c r="A55" s="31" t="s">
        <v>187</v>
      </c>
      <c r="B55" s="4" t="s">
        <v>77</v>
      </c>
      <c r="C55" s="4" t="s">
        <v>230</v>
      </c>
      <c r="D55" s="36">
        <v>145</v>
      </c>
      <c r="E55" s="37">
        <v>111.094359755516</v>
      </c>
    </row>
    <row r="56" spans="1:5" x14ac:dyDescent="0.2">
      <c r="A56" s="31" t="s">
        <v>47</v>
      </c>
      <c r="B56" s="4" t="s">
        <v>77</v>
      </c>
      <c r="C56" s="4" t="s">
        <v>78</v>
      </c>
      <c r="D56" s="36">
        <v>145</v>
      </c>
      <c r="E56" s="37">
        <v>98.183563840389198</v>
      </c>
    </row>
    <row r="58" spans="1:5" ht="14.25" x14ac:dyDescent="0.2">
      <c r="A58" s="32"/>
      <c r="B58" s="33" t="s">
        <v>79</v>
      </c>
    </row>
    <row r="59" spans="1:5" ht="15" x14ac:dyDescent="0.2">
      <c r="A59" s="34" t="s">
        <v>69</v>
      </c>
      <c r="B59" s="34" t="s">
        <v>70</v>
      </c>
      <c r="C59" s="34" t="s">
        <v>71</v>
      </c>
      <c r="D59" s="35" t="s">
        <v>161</v>
      </c>
      <c r="E59" s="34" t="s">
        <v>73</v>
      </c>
    </row>
    <row r="60" spans="1:5" x14ac:dyDescent="0.2">
      <c r="A60" s="31" t="s">
        <v>198</v>
      </c>
      <c r="B60" s="4" t="s">
        <v>80</v>
      </c>
      <c r="C60" s="4" t="s">
        <v>81</v>
      </c>
      <c r="D60" s="36">
        <v>180</v>
      </c>
      <c r="E60" s="37">
        <v>122.34600305557299</v>
      </c>
    </row>
    <row r="61" spans="1:5" x14ac:dyDescent="0.2">
      <c r="A61" s="31" t="s">
        <v>30</v>
      </c>
      <c r="B61" s="4" t="s">
        <v>80</v>
      </c>
      <c r="C61" s="4" t="s">
        <v>81</v>
      </c>
      <c r="D61" s="36">
        <v>150</v>
      </c>
      <c r="E61" s="37">
        <v>104.44199985265701</v>
      </c>
    </row>
    <row r="63" spans="1:5" ht="14.25" x14ac:dyDescent="0.2">
      <c r="A63" s="32"/>
      <c r="B63" s="33" t="s">
        <v>82</v>
      </c>
    </row>
    <row r="64" spans="1:5" ht="15" x14ac:dyDescent="0.2">
      <c r="A64" s="34" t="s">
        <v>69</v>
      </c>
      <c r="B64" s="34" t="s">
        <v>70</v>
      </c>
      <c r="C64" s="34" t="s">
        <v>71</v>
      </c>
      <c r="D64" s="35" t="s">
        <v>161</v>
      </c>
      <c r="E64" s="34" t="s">
        <v>73</v>
      </c>
    </row>
    <row r="65" spans="1:5" x14ac:dyDescent="0.2">
      <c r="A65" s="31" t="s">
        <v>225</v>
      </c>
      <c r="B65" s="4" t="s">
        <v>82</v>
      </c>
      <c r="C65" s="4" t="s">
        <v>84</v>
      </c>
      <c r="D65" s="36">
        <v>260</v>
      </c>
      <c r="E65" s="37">
        <v>146.380006074905</v>
      </c>
    </row>
    <row r="66" spans="1:5" x14ac:dyDescent="0.2">
      <c r="A66" s="31" t="s">
        <v>213</v>
      </c>
      <c r="B66" s="4" t="s">
        <v>82</v>
      </c>
      <c r="C66" s="4" t="s">
        <v>89</v>
      </c>
      <c r="D66" s="36">
        <v>235</v>
      </c>
      <c r="E66" s="37">
        <v>138.48549455404299</v>
      </c>
    </row>
    <row r="67" spans="1:5" x14ac:dyDescent="0.2">
      <c r="A67" s="31" t="s">
        <v>218</v>
      </c>
      <c r="B67" s="4" t="s">
        <v>82</v>
      </c>
      <c r="C67" s="4" t="s">
        <v>89</v>
      </c>
      <c r="D67" s="36">
        <v>230</v>
      </c>
      <c r="E67" s="37">
        <v>136.20599567890201</v>
      </c>
    </row>
    <row r="68" spans="1:5" x14ac:dyDescent="0.2">
      <c r="A68" s="31" t="s">
        <v>205</v>
      </c>
      <c r="B68" s="4" t="s">
        <v>82</v>
      </c>
      <c r="C68" s="4" t="s">
        <v>78</v>
      </c>
      <c r="D68" s="36">
        <v>200</v>
      </c>
      <c r="E68" s="37">
        <v>124.27999973297101</v>
      </c>
    </row>
    <row r="69" spans="1:5" x14ac:dyDescent="0.2">
      <c r="A69" s="31" t="s">
        <v>43</v>
      </c>
      <c r="B69" s="4" t="s">
        <v>82</v>
      </c>
      <c r="C69" s="4" t="s">
        <v>81</v>
      </c>
      <c r="D69" s="36">
        <v>150</v>
      </c>
      <c r="E69" s="37">
        <v>101.39999985694899</v>
      </c>
    </row>
    <row r="71" spans="1:5" ht="14.25" x14ac:dyDescent="0.2">
      <c r="A71" s="32"/>
      <c r="B71" s="33" t="s">
        <v>68</v>
      </c>
    </row>
    <row r="72" spans="1:5" ht="15" x14ac:dyDescent="0.2">
      <c r="A72" s="34" t="s">
        <v>69</v>
      </c>
      <c r="B72" s="34" t="s">
        <v>70</v>
      </c>
      <c r="C72" s="34" t="s">
        <v>71</v>
      </c>
      <c r="D72" s="35" t="s">
        <v>161</v>
      </c>
      <c r="E72" s="34" t="s">
        <v>73</v>
      </c>
    </row>
    <row r="73" spans="1:5" x14ac:dyDescent="0.2">
      <c r="A73" s="31" t="s">
        <v>221</v>
      </c>
      <c r="B73" s="4" t="s">
        <v>174</v>
      </c>
      <c r="C73" s="4" t="s">
        <v>89</v>
      </c>
      <c r="D73" s="36">
        <v>210</v>
      </c>
      <c r="E73" s="37">
        <v>166.35108250379599</v>
      </c>
    </row>
    <row r="74" spans="1:5" x14ac:dyDescent="0.2">
      <c r="A74" s="31" t="s">
        <v>155</v>
      </c>
      <c r="B74" s="4" t="s">
        <v>74</v>
      </c>
      <c r="C74" s="4" t="s">
        <v>83</v>
      </c>
      <c r="D74" s="36">
        <v>245</v>
      </c>
      <c r="E74" s="37">
        <v>135.35480516850899</v>
      </c>
    </row>
  </sheetData>
  <mergeCells count="19">
    <mergeCell ref="A33:J33"/>
    <mergeCell ref="A8:J8"/>
    <mergeCell ref="A11:J11"/>
    <mergeCell ref="A16:J16"/>
    <mergeCell ref="A21:J21"/>
    <mergeCell ref="A25:J25"/>
    <mergeCell ref="A30:J3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5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7" bestFit="1" customWidth="1"/>
    <col min="12" max="12" width="6.42578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/>
      <c r="E3" s="56" t="s">
        <v>4</v>
      </c>
      <c r="F3" s="56" t="s">
        <v>8</v>
      </c>
      <c r="G3" s="56"/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6" spans="1:13" ht="15" x14ac:dyDescent="0.2">
      <c r="E6" s="10" t="s">
        <v>12</v>
      </c>
    </row>
    <row r="7" spans="1:13" ht="15" x14ac:dyDescent="0.2">
      <c r="E7" s="10" t="s">
        <v>13</v>
      </c>
    </row>
    <row r="8" spans="1:13" ht="15" x14ac:dyDescent="0.2">
      <c r="E8" s="10" t="s">
        <v>14</v>
      </c>
    </row>
    <row r="9" spans="1:13" ht="15" x14ac:dyDescent="0.2">
      <c r="E9" s="10" t="s">
        <v>15</v>
      </c>
    </row>
    <row r="10" spans="1:13" ht="15" x14ac:dyDescent="0.2">
      <c r="E10" s="10" t="s">
        <v>15</v>
      </c>
    </row>
    <row r="11" spans="1:13" ht="15" x14ac:dyDescent="0.2">
      <c r="E11" s="10" t="s">
        <v>16</v>
      </c>
    </row>
    <row r="12" spans="1:13" ht="15" x14ac:dyDescent="0.2">
      <c r="E12" s="10"/>
    </row>
    <row r="14" spans="1:13" ht="18" x14ac:dyDescent="0.25">
      <c r="A14" s="11" t="s">
        <v>17</v>
      </c>
      <c r="B14" s="11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5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7" bestFit="1" customWidth="1"/>
    <col min="12" max="12" width="6.42578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175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/>
      <c r="E3" s="56" t="s">
        <v>4</v>
      </c>
      <c r="F3" s="56" t="s">
        <v>8</v>
      </c>
      <c r="G3" s="56"/>
      <c r="H3" s="56"/>
      <c r="I3" s="56"/>
      <c r="J3" s="56"/>
      <c r="K3" s="54" t="s">
        <v>165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9">
        <v>1</v>
      </c>
      <c r="H4" s="9">
        <v>2</v>
      </c>
      <c r="I4" s="9">
        <v>3</v>
      </c>
      <c r="J4" s="9" t="s">
        <v>5</v>
      </c>
      <c r="K4" s="55"/>
      <c r="L4" s="55"/>
      <c r="M4" s="58"/>
    </row>
    <row r="6" spans="1:13" ht="15" x14ac:dyDescent="0.2">
      <c r="E6" s="10" t="s">
        <v>12</v>
      </c>
    </row>
    <row r="7" spans="1:13" ht="15" x14ac:dyDescent="0.2">
      <c r="E7" s="10" t="s">
        <v>13</v>
      </c>
    </row>
    <row r="8" spans="1:13" ht="15" x14ac:dyDescent="0.2">
      <c r="E8" s="10" t="s">
        <v>14</v>
      </c>
    </row>
    <row r="9" spans="1:13" ht="15" x14ac:dyDescent="0.2">
      <c r="E9" s="10" t="s">
        <v>15</v>
      </c>
    </row>
    <row r="10" spans="1:13" ht="15" x14ac:dyDescent="0.2">
      <c r="E10" s="10" t="s">
        <v>15</v>
      </c>
    </row>
    <row r="11" spans="1:13" ht="15" x14ac:dyDescent="0.2">
      <c r="E11" s="10" t="s">
        <v>16</v>
      </c>
    </row>
    <row r="12" spans="1:13" ht="15" x14ac:dyDescent="0.2">
      <c r="E12" s="10"/>
    </row>
    <row r="14" spans="1:13" ht="18" x14ac:dyDescent="0.25">
      <c r="A14" s="11" t="s">
        <v>17</v>
      </c>
      <c r="B14" s="11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Лист16</vt:lpstr>
      <vt:lpstr>Двоеборье проф.</vt:lpstr>
      <vt:lpstr>Двоеборье люб</vt:lpstr>
      <vt:lpstr>Люб. присед б.э.</vt:lpstr>
      <vt:lpstr>ПРО присед 1.слой</vt:lpstr>
      <vt:lpstr>ПРО тяга б.э.</vt:lpstr>
      <vt:lpstr>Люб. тяга б.э.</vt:lpstr>
      <vt:lpstr>ПРО тяга 1.слой</vt:lpstr>
      <vt:lpstr>ПРО жим софт мн.петельная</vt:lpstr>
      <vt:lpstr>ПРО жим софт 1 петельная</vt:lpstr>
      <vt:lpstr>Люб. жим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Админ</cp:lastModifiedBy>
  <cp:lastPrinted>2015-07-16T19:10:53Z</cp:lastPrinted>
  <dcterms:created xsi:type="dcterms:W3CDTF">2002-06-16T13:36:44Z</dcterms:created>
  <dcterms:modified xsi:type="dcterms:W3CDTF">2022-08-05T18:30:51Z</dcterms:modified>
</cp:coreProperties>
</file>