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1A594297-7F20-CD41-8518-7F420BE753CB}" xr6:coauthVersionLast="45" xr6:coauthVersionMax="47" xr10:uidLastSave="{00000000-0000-0000-0000-000000000000}"/>
  <bookViews>
    <workbookView xWindow="620" yWindow="460" windowWidth="28080" windowHeight="14860" activeTab="2" xr2:uid="{00000000-000D-0000-FFFF-FFFF00000000}"/>
  </bookViews>
  <sheets>
    <sheet name="WRPF Жим лежа без экип" sheetId="9" r:id="rId1"/>
    <sheet name="WRPF Тяга без экипировки" sheetId="7" r:id="rId2"/>
    <sheet name="WRPF Подъем на бицепс" sheetId="12" r:id="rId3"/>
  </sheets>
  <definedNames>
    <definedName name="_FilterDatabase" localSheetId="0" hidden="1">'WRPF Жим лежа без экип'!$A$1:$K$3</definedName>
    <definedName name="_FilterDatabase" localSheetId="2" hidden="1">'WRPF Подъем на бицепс'!$A$1:$K$3</definedName>
    <definedName name="_FilterDatabase" localSheetId="1" hidden="1">'WRPF Тяга без экипировки'!$A$1:$K$3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2" l="1"/>
  <c r="L6" i="12"/>
  <c r="K7" i="12"/>
  <c r="L7" i="12"/>
  <c r="K8" i="12"/>
  <c r="L8" i="12"/>
  <c r="K9" i="12"/>
  <c r="L9" i="12"/>
  <c r="K12" i="12"/>
  <c r="L12" i="12"/>
  <c r="K13" i="12"/>
  <c r="L13" i="12"/>
  <c r="K14" i="12"/>
  <c r="L14" i="12"/>
  <c r="K15" i="12"/>
  <c r="L15" i="12"/>
  <c r="K16" i="12"/>
  <c r="L16" i="12"/>
  <c r="K17" i="12"/>
  <c r="L17" i="12"/>
  <c r="K18" i="12"/>
  <c r="L18" i="12"/>
  <c r="K21" i="12"/>
  <c r="L21" i="12"/>
  <c r="K22" i="12"/>
  <c r="L22" i="12"/>
  <c r="K25" i="12"/>
  <c r="L25" i="12"/>
  <c r="K28" i="12"/>
  <c r="L28" i="12"/>
  <c r="K6" i="9"/>
  <c r="L6" i="9"/>
  <c r="K7" i="9"/>
  <c r="L7" i="9"/>
  <c r="K8" i="9"/>
  <c r="L8" i="9"/>
  <c r="K11" i="9"/>
  <c r="L11" i="9"/>
  <c r="K12" i="9"/>
  <c r="L12" i="9"/>
  <c r="K13" i="9"/>
  <c r="L13" i="9"/>
  <c r="K14" i="9"/>
  <c r="L14" i="9"/>
  <c r="K17" i="9"/>
  <c r="L17" i="9"/>
  <c r="K20" i="9"/>
  <c r="L20" i="9"/>
  <c r="K21" i="9"/>
  <c r="L21" i="9"/>
  <c r="K22" i="9"/>
  <c r="L22" i="9"/>
  <c r="K25" i="9"/>
  <c r="L25" i="9"/>
  <c r="K28" i="9"/>
  <c r="L28" i="9"/>
  <c r="K6" i="7"/>
  <c r="L6" i="7"/>
  <c r="K9" i="7"/>
  <c r="L9" i="7"/>
  <c r="K12" i="7"/>
  <c r="L12" i="7"/>
  <c r="K13" i="7"/>
  <c r="L13" i="7"/>
  <c r="K14" i="7"/>
  <c r="L14" i="7"/>
  <c r="K17" i="7"/>
  <c r="L17" i="7"/>
  <c r="K20" i="7"/>
  <c r="L20" i="7"/>
  <c r="K21" i="7"/>
  <c r="L21" i="7"/>
</calcChain>
</file>

<file path=xl/sharedStrings.xml><?xml version="1.0" encoding="utf-8"?>
<sst xmlns="http://schemas.openxmlformats.org/spreadsheetml/2006/main" count="350" uniqueCount="174">
  <si>
    <t>ФИО</t>
  </si>
  <si>
    <t>Тренер</t>
  </si>
  <si>
    <t>Очки</t>
  </si>
  <si>
    <t>Рек</t>
  </si>
  <si>
    <t>Город/Область</t>
  </si>
  <si>
    <t>Собственный 
вес</t>
  </si>
  <si>
    <t>Подъем на бицепс</t>
  </si>
  <si>
    <t>ВЕСОВАЯ КАТЕГОРИЯ   75</t>
  </si>
  <si>
    <t>Комаров Александр</t>
  </si>
  <si>
    <t>73,95</t>
  </si>
  <si>
    <t>50,0</t>
  </si>
  <si>
    <t>55,0</t>
  </si>
  <si>
    <t>57,5</t>
  </si>
  <si>
    <t>Нестеров Артём</t>
  </si>
  <si>
    <t>Открытая (18.10.1988)/33</t>
  </si>
  <si>
    <t>70,95</t>
  </si>
  <si>
    <t>60,0</t>
  </si>
  <si>
    <t>Открытая (22.12.2003)/18</t>
  </si>
  <si>
    <t>Огай Евгений</t>
  </si>
  <si>
    <t>Открытая (07.07.1989)/32</t>
  </si>
  <si>
    <t>74,45</t>
  </si>
  <si>
    <t>47,5</t>
  </si>
  <si>
    <t>ВЕСОВАЯ КАТЕГОРИЯ   82.5</t>
  </si>
  <si>
    <t>Марсанов Захар</t>
  </si>
  <si>
    <t>81,25</t>
  </si>
  <si>
    <t>Саранцев Андрей</t>
  </si>
  <si>
    <t>79,35</t>
  </si>
  <si>
    <t>45,0</t>
  </si>
  <si>
    <t>Калинин Антон</t>
  </si>
  <si>
    <t>Открытая (24.10.1986)/35</t>
  </si>
  <si>
    <t>82,30</t>
  </si>
  <si>
    <t>65,0</t>
  </si>
  <si>
    <t>70,0</t>
  </si>
  <si>
    <t>75,0</t>
  </si>
  <si>
    <t>Стольный Владимир</t>
  </si>
  <si>
    <t>Открытая (26.01.1997)/25</t>
  </si>
  <si>
    <t>79,95</t>
  </si>
  <si>
    <t>52,5</t>
  </si>
  <si>
    <t>Кулыгин Павел</t>
  </si>
  <si>
    <t>Открытая (27.08.1995)/26</t>
  </si>
  <si>
    <t>80,70</t>
  </si>
  <si>
    <t>Сведяков Илдар</t>
  </si>
  <si>
    <t>Открытая (16.03.1995)/27</t>
  </si>
  <si>
    <t>80,85</t>
  </si>
  <si>
    <t>Открытая (07.09.2005)/16</t>
  </si>
  <si>
    <t>ВЕСОВАЯ КАТЕГОРИЯ   90</t>
  </si>
  <si>
    <t>Захаров Станислав</t>
  </si>
  <si>
    <t>84,50</t>
  </si>
  <si>
    <t>72,5</t>
  </si>
  <si>
    <t>Открытая (05.04.2002)/20</t>
  </si>
  <si>
    <t>ВЕСОВАЯ КАТЕГОРИЯ   100</t>
  </si>
  <si>
    <t>Ёркин Арсений</t>
  </si>
  <si>
    <t>Открытая (24.10.1989)/32</t>
  </si>
  <si>
    <t>99,35</t>
  </si>
  <si>
    <t>ВЕСОВАЯ КАТЕГОРИЯ   110</t>
  </si>
  <si>
    <t>Козлов Андрей</t>
  </si>
  <si>
    <t>Открытая (15.09.1995)/26</t>
  </si>
  <si>
    <t>103,15</t>
  </si>
  <si>
    <t>Результат</t>
  </si>
  <si>
    <t xml:space="preserve">Чамзинка/Республика Мордовия </t>
  </si>
  <si>
    <t xml:space="preserve">Саранск/Республика Мордовия </t>
  </si>
  <si>
    <t xml:space="preserve">Суркино/Республика Мордовия </t>
  </si>
  <si>
    <t>Комсомольский/Республика Мордовия</t>
  </si>
  <si>
    <t xml:space="preserve">Красный узел/Республика Мордовия </t>
  </si>
  <si>
    <t>225,0</t>
  </si>
  <si>
    <t>210,0</t>
  </si>
  <si>
    <t>200,0</t>
  </si>
  <si>
    <t>103,20</t>
  </si>
  <si>
    <t>227,5</t>
  </si>
  <si>
    <t>222,5</t>
  </si>
  <si>
    <t>215,0</t>
  </si>
  <si>
    <t>108,80</t>
  </si>
  <si>
    <t>Открытая (14.02.1985)/37</t>
  </si>
  <si>
    <t>Зоткин Михаил</t>
  </si>
  <si>
    <t>265,0</t>
  </si>
  <si>
    <t>255,0</t>
  </si>
  <si>
    <t>95,70</t>
  </si>
  <si>
    <t>Открытая (02.06.1992)/30</t>
  </si>
  <si>
    <t>Григорькин Сергей</t>
  </si>
  <si>
    <t>170,0</t>
  </si>
  <si>
    <t>160,0</t>
  </si>
  <si>
    <t>80,90</t>
  </si>
  <si>
    <t>195,0</t>
  </si>
  <si>
    <t>190,0</t>
  </si>
  <si>
    <t>230,0</t>
  </si>
  <si>
    <t>220,0</t>
  </si>
  <si>
    <t xml:space="preserve">Пенза/Пензенская область </t>
  </si>
  <si>
    <t>81,80</t>
  </si>
  <si>
    <t>Открытая (24.06.1994)/27</t>
  </si>
  <si>
    <t>Соломка Алексей</t>
  </si>
  <si>
    <t>145,0</t>
  </si>
  <si>
    <t xml:space="preserve">Рузаевка/Республика Мордовия </t>
  </si>
  <si>
    <t>67,00</t>
  </si>
  <si>
    <t>Открытая (18.10.1987)/34</t>
  </si>
  <si>
    <t>Пигунов Данил</t>
  </si>
  <si>
    <t>ВЕСОВАЯ КАТЕГОРИЯ   67.5</t>
  </si>
  <si>
    <t>180,0</t>
  </si>
  <si>
    <t>175,0</t>
  </si>
  <si>
    <t>93,90</t>
  </si>
  <si>
    <t>Мастера 40-49 (19.05.1978)/44</t>
  </si>
  <si>
    <t>Романова Нина</t>
  </si>
  <si>
    <t>ВЕСОВАЯ КАТЕГОРИЯ   90+</t>
  </si>
  <si>
    <t>Становая тяга</t>
  </si>
  <si>
    <t>150,0</t>
  </si>
  <si>
    <t>140,0</t>
  </si>
  <si>
    <t>113,60</t>
  </si>
  <si>
    <t>Открытая (03.03.1993)/29</t>
  </si>
  <si>
    <t>Куткин Роман</t>
  </si>
  <si>
    <t>ВЕСОВАЯ КАТЕГОРИЯ   125</t>
  </si>
  <si>
    <t>155,0</t>
  </si>
  <si>
    <t xml:space="preserve">Павлово/Нижегородская область </t>
  </si>
  <si>
    <t>Мастера 50-59 (02.08.1968)/53</t>
  </si>
  <si>
    <t>Гудзь Юрий</t>
  </si>
  <si>
    <t>99,40</t>
  </si>
  <si>
    <t>182,5</t>
  </si>
  <si>
    <t>177,5</t>
  </si>
  <si>
    <t>94,80</t>
  </si>
  <si>
    <t>Открытая (30.07.1993)/28</t>
  </si>
  <si>
    <t>Редькин Сергей</t>
  </si>
  <si>
    <t>87,5</t>
  </si>
  <si>
    <t>85,0</t>
  </si>
  <si>
    <t>80,0</t>
  </si>
  <si>
    <t>91,40</t>
  </si>
  <si>
    <t>Юноши 14-16 (31.07.2005)/16</t>
  </si>
  <si>
    <t>Козлов Павел</t>
  </si>
  <si>
    <t>152,5</t>
  </si>
  <si>
    <t>84,80</t>
  </si>
  <si>
    <t>Открытая (16.05.1996)/26</t>
  </si>
  <si>
    <t>Куляпин Сергей</t>
  </si>
  <si>
    <t>137,5</t>
  </si>
  <si>
    <t>132,5</t>
  </si>
  <si>
    <t>127,5</t>
  </si>
  <si>
    <t>82,00</t>
  </si>
  <si>
    <t>Открытая (28.03.1996)/26</t>
  </si>
  <si>
    <t>Кравченко Дмитрий</t>
  </si>
  <si>
    <t>130,0</t>
  </si>
  <si>
    <t>80,00</t>
  </si>
  <si>
    <t>162,5</t>
  </si>
  <si>
    <t>78,90</t>
  </si>
  <si>
    <t>Открытая (04.03.1991)/31</t>
  </si>
  <si>
    <t>Касьянов Александр</t>
  </si>
  <si>
    <t>64,90</t>
  </si>
  <si>
    <t>Открытая (21.02.2004)/18</t>
  </si>
  <si>
    <t>Кошкарев Тимур</t>
  </si>
  <si>
    <t>107,5</t>
  </si>
  <si>
    <t>102,5</t>
  </si>
  <si>
    <t>95,0</t>
  </si>
  <si>
    <t>Юноши 17-19 (21.02.2004)/18</t>
  </si>
  <si>
    <t>Жим лёжа</t>
  </si>
  <si>
    <t xml:space="preserve">Зоткин С. </t>
  </si>
  <si>
    <t xml:space="preserve">Федототов М. </t>
  </si>
  <si>
    <t xml:space="preserve">Новочебоксарск/Чувашская Республика </t>
  </si>
  <si>
    <t xml:space="preserve">Раменсое/Московская область </t>
  </si>
  <si>
    <t xml:space="preserve">Парадин И. </t>
  </si>
  <si>
    <t>Юноши 13-19 (22.12.2003)/18</t>
  </si>
  <si>
    <t>Юноши 13-19 (07.09.2005)/16</t>
  </si>
  <si>
    <t>Юноши 13-19 (16.09.2005)/16</t>
  </si>
  <si>
    <t>Юниоры 20-23 (05.04.2002)/20</t>
  </si>
  <si>
    <t xml:space="preserve">Якунчев А. </t>
  </si>
  <si>
    <t xml:space="preserve">Якунчев А., Нестеров А. </t>
  </si>
  <si>
    <t xml:space="preserve">Якунчев А. ,Нестеров А. </t>
  </si>
  <si>
    <t xml:space="preserve">Открытый турнир Республики Мордовия «Мордовская сила III»
WRPF Жим лежа без экипировки
Саранск/Республика Мордовия, 05 июня 2022 года </t>
  </si>
  <si>
    <t xml:space="preserve">Открытый турнир Республики Мордовия «Мордовская сила III»
WRPF Становая тяга без экипировки
Саранск/Республика Мордовия, 05 июня 2022 года </t>
  </si>
  <si>
    <t xml:space="preserve">Открытый турнир Республики Мордовия «Мордовская сила III»
WRPF Строгий подъем штанги на бицепс
Саранск/Республика Мордовия, 05 июня 2022 года </t>
  </si>
  <si>
    <t>№</t>
  </si>
  <si>
    <t xml:space="preserve">
Дата рождения/Возраст</t>
  </si>
  <si>
    <t>Возрастная группа</t>
  </si>
  <si>
    <t>T2</t>
  </si>
  <si>
    <t>O</t>
  </si>
  <si>
    <t>T1</t>
  </si>
  <si>
    <t>M2</t>
  </si>
  <si>
    <t>M1</t>
  </si>
  <si>
    <t>T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</si>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</sst>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6\4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4" fontId="5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2690-E3CD-4B4D-A1AC-6ED76030280A}">
  <sheetPr>
    <pageSetUpPr fitToPage="1"/>
  </sheetPr>
  <dimension ref="A1:M28"/>
  <sheetViews>
    <sheetView workbookViewId="0">
      <selection activeCell="E29" sqref="E29"/>
    </sheetView>
  </sheetViews>
  <sheetFormatPr baseColWidth="10" defaultColWidth="9.1640625" defaultRowHeight="13"/>
  <cols>
    <col min="1" max="1" width="6.6640625" style="27" customWidth="1"/>
    <col min="2" max="2" width="19.1640625" style="6" bestFit="1" customWidth="1"/>
    <col min="3" max="3" width="27.5" style="6" bestFit="1" customWidth="1"/>
    <col min="4" max="4" width="20.83203125" style="6" bestFit="1" customWidth="1"/>
    <col min="5" max="5" width="10.1640625" style="6" bestFit="1" customWidth="1"/>
    <col min="6" max="6" width="38" style="6" customWidth="1"/>
    <col min="7" max="9" width="5.5" style="7" customWidth="1"/>
    <col min="10" max="10" width="4.5" style="7" customWidth="1"/>
    <col min="11" max="11" width="12.1640625" style="7" customWidth="1"/>
    <col min="12" max="12" width="8.5" style="7" bestFit="1" customWidth="1"/>
    <col min="13" max="13" width="23.1640625" style="6" bestFit="1" customWidth="1"/>
    <col min="14" max="16384" width="9.1640625" style="5"/>
  </cols>
  <sheetData>
    <row r="1" spans="1:13" s="21" customFormat="1" ht="29" customHeight="1">
      <c r="A1" s="38" t="s">
        <v>161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1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9" customFormat="1" ht="12.75" customHeight="1">
      <c r="A3" s="46" t="s">
        <v>164</v>
      </c>
      <c r="B3" s="33" t="s">
        <v>0</v>
      </c>
      <c r="C3" s="48" t="s">
        <v>165</v>
      </c>
      <c r="D3" s="48" t="s">
        <v>5</v>
      </c>
      <c r="E3" s="36" t="s">
        <v>166</v>
      </c>
      <c r="F3" s="36" t="s">
        <v>4</v>
      </c>
      <c r="G3" s="36" t="s">
        <v>148</v>
      </c>
      <c r="H3" s="36"/>
      <c r="I3" s="36"/>
      <c r="J3" s="36"/>
      <c r="K3" s="36" t="s">
        <v>58</v>
      </c>
      <c r="L3" s="36" t="s">
        <v>2</v>
      </c>
      <c r="M3" s="49" t="s">
        <v>1</v>
      </c>
    </row>
    <row r="4" spans="1:13" s="19" customFormat="1" ht="21" customHeight="1" thickBot="1">
      <c r="A4" s="47"/>
      <c r="B4" s="34"/>
      <c r="C4" s="37"/>
      <c r="D4" s="37"/>
      <c r="E4" s="37"/>
      <c r="F4" s="37"/>
      <c r="G4" s="28">
        <v>1</v>
      </c>
      <c r="H4" s="28">
        <v>2</v>
      </c>
      <c r="I4" s="28">
        <v>3</v>
      </c>
      <c r="J4" s="20" t="s">
        <v>3</v>
      </c>
      <c r="K4" s="37"/>
      <c r="L4" s="37"/>
      <c r="M4" s="50"/>
    </row>
    <row r="5" spans="1:13" ht="16">
      <c r="A5" s="35" t="s">
        <v>95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23">
        <v>1</v>
      </c>
      <c r="B6" s="10" t="s">
        <v>143</v>
      </c>
      <c r="C6" s="10" t="s">
        <v>147</v>
      </c>
      <c r="D6" s="10" t="s">
        <v>141</v>
      </c>
      <c r="E6" s="10" t="s">
        <v>167</v>
      </c>
      <c r="F6" s="10" t="s">
        <v>60</v>
      </c>
      <c r="G6" s="1" t="s">
        <v>32</v>
      </c>
      <c r="H6" s="1" t="s">
        <v>33</v>
      </c>
      <c r="I6" s="22" t="s">
        <v>121</v>
      </c>
      <c r="J6" s="11"/>
      <c r="K6" s="11" t="str">
        <f>"75,0"</f>
        <v>75,0</v>
      </c>
      <c r="L6" s="11" t="str">
        <f>"59,7150"</f>
        <v>59,7150</v>
      </c>
      <c r="M6" s="10" t="s">
        <v>149</v>
      </c>
    </row>
    <row r="7" spans="1:13">
      <c r="A7" s="24">
        <v>1</v>
      </c>
      <c r="B7" s="16" t="s">
        <v>94</v>
      </c>
      <c r="C7" s="16" t="s">
        <v>93</v>
      </c>
      <c r="D7" s="16" t="s">
        <v>92</v>
      </c>
      <c r="E7" s="16" t="s">
        <v>168</v>
      </c>
      <c r="F7" s="16" t="s">
        <v>91</v>
      </c>
      <c r="G7" s="2" t="s">
        <v>146</v>
      </c>
      <c r="H7" s="2" t="s">
        <v>145</v>
      </c>
      <c r="I7" s="2" t="s">
        <v>144</v>
      </c>
      <c r="J7" s="17"/>
      <c r="K7" s="17" t="str">
        <f>"107,5"</f>
        <v>107,5</v>
      </c>
      <c r="L7" s="17" t="str">
        <f>"83,3770"</f>
        <v>83,3770</v>
      </c>
      <c r="M7" s="16"/>
    </row>
    <row r="8" spans="1:13">
      <c r="A8" s="25">
        <v>2</v>
      </c>
      <c r="B8" s="8" t="s">
        <v>143</v>
      </c>
      <c r="C8" s="8" t="s">
        <v>142</v>
      </c>
      <c r="D8" s="8" t="s">
        <v>141</v>
      </c>
      <c r="E8" s="8" t="s">
        <v>168</v>
      </c>
      <c r="F8" s="8" t="s">
        <v>60</v>
      </c>
      <c r="G8" s="3" t="s">
        <v>32</v>
      </c>
      <c r="H8" s="3" t="s">
        <v>33</v>
      </c>
      <c r="I8" s="15" t="s">
        <v>121</v>
      </c>
      <c r="J8" s="9"/>
      <c r="K8" s="9" t="str">
        <f>"75,0"</f>
        <v>75,0</v>
      </c>
      <c r="L8" s="9" t="str">
        <f>"59,7150"</f>
        <v>59,7150</v>
      </c>
      <c r="M8" s="8" t="s">
        <v>149</v>
      </c>
    </row>
    <row r="10" spans="1:13" ht="16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3">
      <c r="A11" s="23">
        <v>1</v>
      </c>
      <c r="B11" s="10" t="s">
        <v>89</v>
      </c>
      <c r="C11" s="10" t="s">
        <v>88</v>
      </c>
      <c r="D11" s="10" t="s">
        <v>87</v>
      </c>
      <c r="E11" s="10" t="s">
        <v>168</v>
      </c>
      <c r="F11" s="10" t="s">
        <v>86</v>
      </c>
      <c r="G11" s="1" t="s">
        <v>103</v>
      </c>
      <c r="H11" s="1" t="s">
        <v>109</v>
      </c>
      <c r="I11" s="1" t="s">
        <v>137</v>
      </c>
      <c r="J11" s="11"/>
      <c r="K11" s="11" t="str">
        <f>"162,5"</f>
        <v>162,5</v>
      </c>
      <c r="L11" s="11" t="str">
        <f>"109,4275"</f>
        <v>109,4275</v>
      </c>
      <c r="M11" s="10"/>
    </row>
    <row r="12" spans="1:13">
      <c r="A12" s="24">
        <v>2</v>
      </c>
      <c r="B12" s="16" t="s">
        <v>140</v>
      </c>
      <c r="C12" s="16" t="s">
        <v>139</v>
      </c>
      <c r="D12" s="16" t="s">
        <v>138</v>
      </c>
      <c r="E12" s="16" t="s">
        <v>168</v>
      </c>
      <c r="F12" s="16" t="s">
        <v>151</v>
      </c>
      <c r="G12" s="2" t="s">
        <v>103</v>
      </c>
      <c r="H12" s="2" t="s">
        <v>109</v>
      </c>
      <c r="I12" s="18" t="s">
        <v>137</v>
      </c>
      <c r="J12" s="17"/>
      <c r="K12" s="17" t="str">
        <f>"155,0"</f>
        <v>155,0</v>
      </c>
      <c r="L12" s="17" t="str">
        <f>"106,7640"</f>
        <v>106,7640</v>
      </c>
      <c r="M12" s="16"/>
    </row>
    <row r="13" spans="1:13">
      <c r="A13" s="24">
        <v>3</v>
      </c>
      <c r="B13" s="16" t="s">
        <v>34</v>
      </c>
      <c r="C13" s="16" t="s">
        <v>35</v>
      </c>
      <c r="D13" s="16" t="s">
        <v>136</v>
      </c>
      <c r="E13" s="16" t="s">
        <v>168</v>
      </c>
      <c r="F13" s="16" t="s">
        <v>60</v>
      </c>
      <c r="G13" s="2" t="s">
        <v>135</v>
      </c>
      <c r="H13" s="2" t="s">
        <v>104</v>
      </c>
      <c r="I13" s="18" t="s">
        <v>109</v>
      </c>
      <c r="J13" s="17"/>
      <c r="K13" s="17" t="str">
        <f>"140,0"</f>
        <v>140,0</v>
      </c>
      <c r="L13" s="17" t="str">
        <f>"95,5780"</f>
        <v>95,5780</v>
      </c>
      <c r="M13" s="16"/>
    </row>
    <row r="14" spans="1:13">
      <c r="A14" s="25">
        <v>4</v>
      </c>
      <c r="B14" s="8" t="s">
        <v>134</v>
      </c>
      <c r="C14" s="8" t="s">
        <v>133</v>
      </c>
      <c r="D14" s="8" t="s">
        <v>132</v>
      </c>
      <c r="E14" s="8" t="s">
        <v>168</v>
      </c>
      <c r="F14" s="8" t="s">
        <v>91</v>
      </c>
      <c r="G14" s="3" t="s">
        <v>131</v>
      </c>
      <c r="H14" s="3" t="s">
        <v>130</v>
      </c>
      <c r="I14" s="3" t="s">
        <v>129</v>
      </c>
      <c r="J14" s="9"/>
      <c r="K14" s="9" t="str">
        <f>"137,5"</f>
        <v>137,5</v>
      </c>
      <c r="L14" s="9" t="str">
        <f>"92,4550"</f>
        <v>92,4550</v>
      </c>
      <c r="M14" s="8"/>
    </row>
    <row r="16" spans="1:13" ht="16">
      <c r="A16" s="32" t="s">
        <v>45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3">
      <c r="A17" s="26">
        <v>1</v>
      </c>
      <c r="B17" s="12" t="s">
        <v>128</v>
      </c>
      <c r="C17" s="12" t="s">
        <v>127</v>
      </c>
      <c r="D17" s="12" t="s">
        <v>126</v>
      </c>
      <c r="E17" s="12" t="s">
        <v>168</v>
      </c>
      <c r="F17" s="12" t="s">
        <v>91</v>
      </c>
      <c r="G17" s="4" t="s">
        <v>104</v>
      </c>
      <c r="H17" s="4" t="s">
        <v>90</v>
      </c>
      <c r="I17" s="14" t="s">
        <v>125</v>
      </c>
      <c r="J17" s="13"/>
      <c r="K17" s="13" t="str">
        <f>"145,0"</f>
        <v>145,0</v>
      </c>
      <c r="L17" s="13" t="str">
        <f>"95,5840"</f>
        <v>95,5840</v>
      </c>
      <c r="M17" s="12"/>
    </row>
    <row r="19" spans="1:13" ht="16">
      <c r="A19" s="32" t="s">
        <v>50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3">
      <c r="A20" s="23">
        <v>1</v>
      </c>
      <c r="B20" s="10" t="s">
        <v>124</v>
      </c>
      <c r="C20" s="10" t="s">
        <v>123</v>
      </c>
      <c r="D20" s="10" t="s">
        <v>122</v>
      </c>
      <c r="E20" s="10" t="s">
        <v>169</v>
      </c>
      <c r="F20" s="10" t="s">
        <v>60</v>
      </c>
      <c r="G20" s="1" t="s">
        <v>121</v>
      </c>
      <c r="H20" s="1" t="s">
        <v>120</v>
      </c>
      <c r="I20" s="22" t="s">
        <v>119</v>
      </c>
      <c r="J20" s="11"/>
      <c r="K20" s="11" t="str">
        <f>"85,0"</f>
        <v>85,0</v>
      </c>
      <c r="L20" s="11" t="str">
        <f>"53,8475"</f>
        <v>53,8475</v>
      </c>
      <c r="M20" s="10" t="s">
        <v>149</v>
      </c>
    </row>
    <row r="21" spans="1:13">
      <c r="A21" s="24">
        <v>1</v>
      </c>
      <c r="B21" s="16" t="s">
        <v>118</v>
      </c>
      <c r="C21" s="16" t="s">
        <v>117</v>
      </c>
      <c r="D21" s="16" t="s">
        <v>116</v>
      </c>
      <c r="E21" s="16" t="s">
        <v>168</v>
      </c>
      <c r="F21" s="16" t="s">
        <v>91</v>
      </c>
      <c r="G21" s="2" t="s">
        <v>79</v>
      </c>
      <c r="H21" s="2" t="s">
        <v>115</v>
      </c>
      <c r="I21" s="2" t="s">
        <v>114</v>
      </c>
      <c r="J21" s="17"/>
      <c r="K21" s="17" t="str">
        <f>"182,5"</f>
        <v>182,5</v>
      </c>
      <c r="L21" s="17" t="str">
        <f>"113,6245"</f>
        <v>113,6245</v>
      </c>
      <c r="M21" s="16"/>
    </row>
    <row r="22" spans="1:13">
      <c r="A22" s="25">
        <v>2</v>
      </c>
      <c r="B22" s="8" t="s">
        <v>51</v>
      </c>
      <c r="C22" s="8" t="s">
        <v>52</v>
      </c>
      <c r="D22" s="8" t="s">
        <v>113</v>
      </c>
      <c r="E22" s="8" t="s">
        <v>168</v>
      </c>
      <c r="F22" s="8" t="s">
        <v>60</v>
      </c>
      <c r="G22" s="3" t="s">
        <v>90</v>
      </c>
      <c r="H22" s="3" t="s">
        <v>103</v>
      </c>
      <c r="I22" s="3" t="s">
        <v>80</v>
      </c>
      <c r="J22" s="9"/>
      <c r="K22" s="9" t="str">
        <f>"160,0"</f>
        <v>160,0</v>
      </c>
      <c r="L22" s="9" t="str">
        <f>"97,6160"</f>
        <v>97,6160</v>
      </c>
      <c r="M22" s="8"/>
    </row>
    <row r="24" spans="1:13" ht="16">
      <c r="A24" s="32" t="s">
        <v>54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3">
      <c r="A25" s="26">
        <v>1</v>
      </c>
      <c r="B25" s="12" t="s">
        <v>112</v>
      </c>
      <c r="C25" s="12" t="s">
        <v>111</v>
      </c>
      <c r="D25" s="12" t="s">
        <v>71</v>
      </c>
      <c r="E25" s="12" t="s">
        <v>170</v>
      </c>
      <c r="F25" s="12" t="s">
        <v>110</v>
      </c>
      <c r="G25" s="4" t="s">
        <v>90</v>
      </c>
      <c r="H25" s="4" t="s">
        <v>103</v>
      </c>
      <c r="I25" s="4" t="s">
        <v>109</v>
      </c>
      <c r="J25" s="13"/>
      <c r="K25" s="13" t="str">
        <f>"155,0"</f>
        <v>155,0</v>
      </c>
      <c r="L25" s="13" t="str">
        <f>"110,4737"</f>
        <v>110,4737</v>
      </c>
      <c r="M25" s="12"/>
    </row>
    <row r="27" spans="1:13" ht="16">
      <c r="A27" s="32" t="s">
        <v>108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3">
      <c r="A28" s="26">
        <v>1</v>
      </c>
      <c r="B28" s="12" t="s">
        <v>107</v>
      </c>
      <c r="C28" s="12" t="s">
        <v>106</v>
      </c>
      <c r="D28" s="12" t="s">
        <v>105</v>
      </c>
      <c r="E28" s="12" t="s">
        <v>168</v>
      </c>
      <c r="F28" s="12" t="s">
        <v>60</v>
      </c>
      <c r="G28" s="14" t="s">
        <v>104</v>
      </c>
      <c r="H28" s="4" t="s">
        <v>103</v>
      </c>
      <c r="I28" s="14" t="s">
        <v>80</v>
      </c>
      <c r="J28" s="13"/>
      <c r="K28" s="13" t="str">
        <f>"150,0"</f>
        <v>150,0</v>
      </c>
      <c r="L28" s="13" t="str">
        <f>"87,4500"</f>
        <v>87,4500</v>
      </c>
      <c r="M28" s="12" t="s">
        <v>150</v>
      </c>
    </row>
  </sheetData>
  <mergeCells count="17"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A27:J27"/>
    <mergeCell ref="B3:B4"/>
    <mergeCell ref="A5:J5"/>
    <mergeCell ref="A10:J10"/>
    <mergeCell ref="A16:J16"/>
    <mergeCell ref="A19:J19"/>
    <mergeCell ref="A24:J2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19A8-3F54-4D63-B91A-4CB730631764}">
  <sheetPr>
    <pageSetUpPr fitToPage="1"/>
  </sheetPr>
  <dimension ref="A1:M21"/>
  <sheetViews>
    <sheetView workbookViewId="0">
      <selection activeCell="E22" sqref="E22"/>
    </sheetView>
  </sheetViews>
  <sheetFormatPr baseColWidth="10" defaultColWidth="9.1640625" defaultRowHeight="13"/>
  <cols>
    <col min="1" max="1" width="7.1640625" style="27" bestFit="1" customWidth="1"/>
    <col min="2" max="2" width="20.6640625" style="6" customWidth="1"/>
    <col min="3" max="3" width="27.5" style="6" bestFit="1" customWidth="1"/>
    <col min="4" max="4" width="20.83203125" style="6" bestFit="1" customWidth="1"/>
    <col min="5" max="5" width="10.1640625" style="6" bestFit="1" customWidth="1"/>
    <col min="6" max="6" width="31.1640625" style="6" bestFit="1" customWidth="1"/>
    <col min="7" max="9" width="5.5" style="7" customWidth="1"/>
    <col min="10" max="10" width="4.5" style="7" customWidth="1"/>
    <col min="11" max="11" width="10.6640625" style="7" customWidth="1"/>
    <col min="12" max="12" width="8.5" style="7" bestFit="1" customWidth="1"/>
    <col min="13" max="13" width="21.5" style="6" customWidth="1"/>
    <col min="14" max="16384" width="9.1640625" style="5"/>
  </cols>
  <sheetData>
    <row r="1" spans="1:13" s="21" customFormat="1" ht="29" customHeight="1">
      <c r="A1" s="38" t="s">
        <v>162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1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9" customFormat="1" ht="12.75" customHeight="1">
      <c r="A3" s="46" t="s">
        <v>164</v>
      </c>
      <c r="B3" s="33" t="s">
        <v>0</v>
      </c>
      <c r="C3" s="48" t="s">
        <v>165</v>
      </c>
      <c r="D3" s="48" t="s">
        <v>5</v>
      </c>
      <c r="E3" s="33" t="s">
        <v>166</v>
      </c>
      <c r="F3" s="33" t="s">
        <v>4</v>
      </c>
      <c r="G3" s="36" t="s">
        <v>102</v>
      </c>
      <c r="H3" s="36"/>
      <c r="I3" s="36"/>
      <c r="J3" s="36"/>
      <c r="K3" s="36" t="s">
        <v>58</v>
      </c>
      <c r="L3" s="36" t="s">
        <v>2</v>
      </c>
      <c r="M3" s="49" t="s">
        <v>1</v>
      </c>
    </row>
    <row r="4" spans="1:13" s="19" customFormat="1" ht="21" customHeight="1" thickBot="1">
      <c r="A4" s="47"/>
      <c r="B4" s="34"/>
      <c r="C4" s="37"/>
      <c r="D4" s="37"/>
      <c r="E4" s="51"/>
      <c r="F4" s="51"/>
      <c r="G4" s="28">
        <v>1</v>
      </c>
      <c r="H4" s="28">
        <v>2</v>
      </c>
      <c r="I4" s="28">
        <v>3</v>
      </c>
      <c r="J4" s="20" t="s">
        <v>3</v>
      </c>
      <c r="K4" s="37"/>
      <c r="L4" s="37"/>
      <c r="M4" s="50"/>
    </row>
    <row r="5" spans="1:13" ht="16">
      <c r="A5" s="35" t="s">
        <v>101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26">
        <v>1</v>
      </c>
      <c r="B6" s="12" t="s">
        <v>100</v>
      </c>
      <c r="C6" s="12" t="s">
        <v>99</v>
      </c>
      <c r="D6" s="12" t="s">
        <v>98</v>
      </c>
      <c r="E6" s="12" t="s">
        <v>171</v>
      </c>
      <c r="F6" s="12" t="s">
        <v>152</v>
      </c>
      <c r="G6" s="4" t="s">
        <v>80</v>
      </c>
      <c r="H6" s="4" t="s">
        <v>97</v>
      </c>
      <c r="I6" s="4" t="s">
        <v>96</v>
      </c>
      <c r="J6" s="13"/>
      <c r="K6" s="13" t="str">
        <f>"180,0"</f>
        <v>180,0</v>
      </c>
      <c r="L6" s="13" t="str">
        <f>"159,7132"</f>
        <v>159,7132</v>
      </c>
      <c r="M6" s="12" t="s">
        <v>153</v>
      </c>
    </row>
    <row r="8" spans="1:13" ht="16">
      <c r="A8" s="32" t="s">
        <v>95</v>
      </c>
      <c r="B8" s="32"/>
      <c r="C8" s="32"/>
      <c r="D8" s="32"/>
      <c r="E8" s="32"/>
      <c r="F8" s="32"/>
      <c r="G8" s="32"/>
      <c r="H8" s="32"/>
      <c r="I8" s="32"/>
      <c r="J8" s="32"/>
    </row>
    <row r="9" spans="1:13">
      <c r="A9" s="26">
        <v>1</v>
      </c>
      <c r="B9" s="12" t="s">
        <v>94</v>
      </c>
      <c r="C9" s="12" t="s">
        <v>93</v>
      </c>
      <c r="D9" s="12" t="s">
        <v>92</v>
      </c>
      <c r="E9" s="12" t="s">
        <v>168</v>
      </c>
      <c r="F9" s="12" t="s">
        <v>91</v>
      </c>
      <c r="G9" s="4" t="s">
        <v>90</v>
      </c>
      <c r="H9" s="4" t="s">
        <v>80</v>
      </c>
      <c r="I9" s="4" t="s">
        <v>79</v>
      </c>
      <c r="J9" s="13"/>
      <c r="K9" s="13" t="str">
        <f>"170,0"</f>
        <v>170,0</v>
      </c>
      <c r="L9" s="13" t="str">
        <f>"131,8520"</f>
        <v>131,8520</v>
      </c>
      <c r="M9" s="12"/>
    </row>
    <row r="11" spans="1:13" ht="16">
      <c r="A11" s="32" t="s">
        <v>22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3">
      <c r="A12" s="23">
        <v>1</v>
      </c>
      <c r="B12" s="10" t="s">
        <v>89</v>
      </c>
      <c r="C12" s="10" t="s">
        <v>88</v>
      </c>
      <c r="D12" s="10" t="s">
        <v>87</v>
      </c>
      <c r="E12" s="10" t="s">
        <v>168</v>
      </c>
      <c r="F12" s="10" t="s">
        <v>86</v>
      </c>
      <c r="G12" s="1" t="s">
        <v>66</v>
      </c>
      <c r="H12" s="1" t="s">
        <v>85</v>
      </c>
      <c r="I12" s="1" t="s">
        <v>84</v>
      </c>
      <c r="J12" s="11"/>
      <c r="K12" s="11" t="str">
        <f>"230,0"</f>
        <v>230,0</v>
      </c>
      <c r="L12" s="11" t="str">
        <f>"154,8820"</f>
        <v>154,8820</v>
      </c>
      <c r="M12" s="10"/>
    </row>
    <row r="13" spans="1:13">
      <c r="A13" s="24">
        <v>2</v>
      </c>
      <c r="B13" s="16" t="s">
        <v>38</v>
      </c>
      <c r="C13" s="16" t="s">
        <v>39</v>
      </c>
      <c r="D13" s="16" t="s">
        <v>40</v>
      </c>
      <c r="E13" s="16" t="s">
        <v>168</v>
      </c>
      <c r="F13" s="16" t="s">
        <v>60</v>
      </c>
      <c r="G13" s="2" t="s">
        <v>79</v>
      </c>
      <c r="H13" s="2" t="s">
        <v>83</v>
      </c>
      <c r="I13" s="18" t="s">
        <v>82</v>
      </c>
      <c r="J13" s="17"/>
      <c r="K13" s="17" t="str">
        <f>"190,0"</f>
        <v>190,0</v>
      </c>
      <c r="L13" s="17" t="str">
        <f>"129,0100"</f>
        <v>129,0100</v>
      </c>
      <c r="M13" s="16"/>
    </row>
    <row r="14" spans="1:13">
      <c r="A14" s="25">
        <v>3</v>
      </c>
      <c r="B14" s="8" t="s">
        <v>41</v>
      </c>
      <c r="C14" s="8" t="s">
        <v>42</v>
      </c>
      <c r="D14" s="8" t="s">
        <v>81</v>
      </c>
      <c r="E14" s="8" t="s">
        <v>168</v>
      </c>
      <c r="F14" s="8" t="s">
        <v>61</v>
      </c>
      <c r="G14" s="3" t="s">
        <v>80</v>
      </c>
      <c r="H14" s="15" t="s">
        <v>79</v>
      </c>
      <c r="I14" s="9"/>
      <c r="J14" s="9"/>
      <c r="K14" s="9" t="str">
        <f>"160,0"</f>
        <v>160,0</v>
      </c>
      <c r="L14" s="9" t="str">
        <f>"108,4640"</f>
        <v>108,4640</v>
      </c>
      <c r="M14" s="8"/>
    </row>
    <row r="16" spans="1:13" ht="16">
      <c r="A16" s="32" t="s">
        <v>50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3">
      <c r="A17" s="26">
        <v>1</v>
      </c>
      <c r="B17" s="12" t="s">
        <v>78</v>
      </c>
      <c r="C17" s="12" t="s">
        <v>77</v>
      </c>
      <c r="D17" s="12" t="s">
        <v>76</v>
      </c>
      <c r="E17" s="12" t="s">
        <v>168</v>
      </c>
      <c r="F17" s="12" t="s">
        <v>60</v>
      </c>
      <c r="G17" s="14" t="s">
        <v>75</v>
      </c>
      <c r="H17" s="4" t="s">
        <v>75</v>
      </c>
      <c r="I17" s="4" t="s">
        <v>74</v>
      </c>
      <c r="J17" s="13"/>
      <c r="K17" s="13" t="str">
        <f>"265,0"</f>
        <v>265,0</v>
      </c>
      <c r="L17" s="13" t="str">
        <f>"164,3000"</f>
        <v>164,3000</v>
      </c>
      <c r="M17" s="12"/>
    </row>
    <row r="19" spans="1:13" ht="16">
      <c r="A19" s="32" t="s">
        <v>54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3">
      <c r="A20" s="23">
        <v>1</v>
      </c>
      <c r="B20" s="10" t="s">
        <v>73</v>
      </c>
      <c r="C20" s="10" t="s">
        <v>72</v>
      </c>
      <c r="D20" s="10" t="s">
        <v>71</v>
      </c>
      <c r="E20" s="10" t="s">
        <v>168</v>
      </c>
      <c r="F20" s="10" t="s">
        <v>60</v>
      </c>
      <c r="G20" s="1" t="s">
        <v>70</v>
      </c>
      <c r="H20" s="1" t="s">
        <v>69</v>
      </c>
      <c r="I20" s="1" t="s">
        <v>68</v>
      </c>
      <c r="J20" s="11"/>
      <c r="K20" s="11" t="str">
        <f>"227,5"</f>
        <v>227,5</v>
      </c>
      <c r="L20" s="11" t="str">
        <f>"134,3387"</f>
        <v>134,3387</v>
      </c>
      <c r="M20" s="10"/>
    </row>
    <row r="21" spans="1:13">
      <c r="A21" s="25">
        <v>2</v>
      </c>
      <c r="B21" s="8" t="s">
        <v>55</v>
      </c>
      <c r="C21" s="8" t="s">
        <v>56</v>
      </c>
      <c r="D21" s="8" t="s">
        <v>67</v>
      </c>
      <c r="E21" s="8" t="s">
        <v>168</v>
      </c>
      <c r="F21" s="8" t="s">
        <v>60</v>
      </c>
      <c r="G21" s="3" t="s">
        <v>66</v>
      </c>
      <c r="H21" s="3" t="s">
        <v>65</v>
      </c>
      <c r="I21" s="3" t="s">
        <v>64</v>
      </c>
      <c r="J21" s="9"/>
      <c r="K21" s="9" t="str">
        <f>"225,0"</f>
        <v>225,0</v>
      </c>
      <c r="L21" s="9" t="str">
        <f>"135,2925"</f>
        <v>135,2925</v>
      </c>
      <c r="M21" s="8"/>
    </row>
  </sheetData>
  <mergeCells count="16">
    <mergeCell ref="A19:J19"/>
    <mergeCell ref="B3:B4"/>
    <mergeCell ref="A5:J5"/>
    <mergeCell ref="A8:J8"/>
    <mergeCell ref="A11:J11"/>
    <mergeCell ref="A16:J16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738C-0174-49F8-8BA5-CE4333AA75BB}">
  <sheetPr>
    <pageSetUpPr fitToPage="1"/>
  </sheetPr>
  <dimension ref="A1:M28"/>
  <sheetViews>
    <sheetView tabSelected="1" workbookViewId="0">
      <selection activeCell="E29" sqref="E29"/>
    </sheetView>
  </sheetViews>
  <sheetFormatPr baseColWidth="10" defaultColWidth="9.1640625" defaultRowHeight="13"/>
  <cols>
    <col min="1" max="1" width="7.1640625" style="27" bestFit="1" customWidth="1"/>
    <col min="2" max="2" width="22.33203125" style="6" customWidth="1"/>
    <col min="3" max="3" width="28.5" style="6" bestFit="1" customWidth="1"/>
    <col min="4" max="4" width="20.83203125" style="6" bestFit="1" customWidth="1"/>
    <col min="5" max="5" width="10.1640625" style="6" bestFit="1" customWidth="1"/>
    <col min="6" max="6" width="38.5" style="6" bestFit="1" customWidth="1"/>
    <col min="7" max="9" width="5.5" style="7" customWidth="1"/>
    <col min="10" max="10" width="5.6640625" style="7" customWidth="1"/>
    <col min="11" max="11" width="12.1640625" style="7" customWidth="1"/>
    <col min="12" max="12" width="7.5" style="7" bestFit="1" customWidth="1"/>
    <col min="13" max="13" width="27.6640625" style="6" bestFit="1" customWidth="1"/>
    <col min="14" max="16384" width="9.1640625" style="5"/>
  </cols>
  <sheetData>
    <row r="1" spans="1:13" s="21" customFormat="1" ht="29" customHeight="1">
      <c r="A1" s="38" t="s">
        <v>163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1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9" customFormat="1" ht="12.75" customHeight="1">
      <c r="A3" s="46" t="s">
        <v>164</v>
      </c>
      <c r="B3" s="33" t="s">
        <v>0</v>
      </c>
      <c r="C3" s="48" t="s">
        <v>165</v>
      </c>
      <c r="D3" s="48" t="s">
        <v>5</v>
      </c>
      <c r="E3" s="36" t="s">
        <v>166</v>
      </c>
      <c r="F3" s="36" t="s">
        <v>4</v>
      </c>
      <c r="G3" s="36" t="s">
        <v>6</v>
      </c>
      <c r="H3" s="36"/>
      <c r="I3" s="36"/>
      <c r="J3" s="36"/>
      <c r="K3" s="36" t="s">
        <v>58</v>
      </c>
      <c r="L3" s="36" t="s">
        <v>2</v>
      </c>
      <c r="M3" s="49" t="s">
        <v>1</v>
      </c>
    </row>
    <row r="4" spans="1:13" s="19" customFormat="1" ht="21" customHeight="1" thickBot="1">
      <c r="A4" s="47"/>
      <c r="B4" s="34"/>
      <c r="C4" s="37"/>
      <c r="D4" s="37"/>
      <c r="E4" s="37"/>
      <c r="F4" s="37"/>
      <c r="G4" s="28">
        <v>1</v>
      </c>
      <c r="H4" s="28">
        <v>2</v>
      </c>
      <c r="I4" s="28">
        <v>3</v>
      </c>
      <c r="J4" s="20" t="s">
        <v>3</v>
      </c>
      <c r="K4" s="37"/>
      <c r="L4" s="37"/>
      <c r="M4" s="50"/>
    </row>
    <row r="5" spans="1:13" ht="16">
      <c r="A5" s="35" t="s">
        <v>7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23">
        <v>1</v>
      </c>
      <c r="B6" s="10" t="s">
        <v>8</v>
      </c>
      <c r="C6" s="10" t="s">
        <v>154</v>
      </c>
      <c r="D6" s="10" t="s">
        <v>9</v>
      </c>
      <c r="E6" s="10" t="s">
        <v>172</v>
      </c>
      <c r="F6" s="10" t="s">
        <v>59</v>
      </c>
      <c r="G6" s="1" t="s">
        <v>10</v>
      </c>
      <c r="H6" s="1" t="s">
        <v>11</v>
      </c>
      <c r="I6" s="22" t="s">
        <v>12</v>
      </c>
      <c r="J6" s="11"/>
      <c r="K6" s="11" t="str">
        <f>"55,0"</f>
        <v>55,0</v>
      </c>
      <c r="L6" s="29" t="str">
        <f>"38,2690"</f>
        <v>38,2690</v>
      </c>
      <c r="M6" s="10" t="s">
        <v>158</v>
      </c>
    </row>
    <row r="7" spans="1:13">
      <c r="A7" s="24">
        <v>1</v>
      </c>
      <c r="B7" s="16" t="s">
        <v>13</v>
      </c>
      <c r="C7" s="16" t="s">
        <v>14</v>
      </c>
      <c r="D7" s="16" t="s">
        <v>15</v>
      </c>
      <c r="E7" s="16" t="s">
        <v>168</v>
      </c>
      <c r="F7" s="16" t="s">
        <v>59</v>
      </c>
      <c r="G7" s="2" t="s">
        <v>11</v>
      </c>
      <c r="H7" s="18" t="s">
        <v>16</v>
      </c>
      <c r="I7" s="2" t="s">
        <v>16</v>
      </c>
      <c r="J7" s="17"/>
      <c r="K7" s="17" t="str">
        <f>"60,0"</f>
        <v>60,0</v>
      </c>
      <c r="L7" s="31" t="str">
        <f>"43,1070"</f>
        <v>43,1070</v>
      </c>
      <c r="M7" s="16" t="s">
        <v>158</v>
      </c>
    </row>
    <row r="8" spans="1:13">
      <c r="A8" s="24">
        <v>2</v>
      </c>
      <c r="B8" s="16" t="s">
        <v>8</v>
      </c>
      <c r="C8" s="16" t="s">
        <v>17</v>
      </c>
      <c r="D8" s="16" t="s">
        <v>9</v>
      </c>
      <c r="E8" s="16" t="s">
        <v>168</v>
      </c>
      <c r="F8" s="16" t="s">
        <v>59</v>
      </c>
      <c r="G8" s="2" t="s">
        <v>10</v>
      </c>
      <c r="H8" s="2" t="s">
        <v>11</v>
      </c>
      <c r="I8" s="18" t="s">
        <v>12</v>
      </c>
      <c r="J8" s="17"/>
      <c r="K8" s="17" t="str">
        <f>"55,0"</f>
        <v>55,0</v>
      </c>
      <c r="L8" s="31" t="str">
        <f>"38,2690"</f>
        <v>38,2690</v>
      </c>
      <c r="M8" s="16" t="s">
        <v>158</v>
      </c>
    </row>
    <row r="9" spans="1:13">
      <c r="A9" s="25">
        <v>3</v>
      </c>
      <c r="B9" s="8" t="s">
        <v>18</v>
      </c>
      <c r="C9" s="8" t="s">
        <v>19</v>
      </c>
      <c r="D9" s="8" t="s">
        <v>20</v>
      </c>
      <c r="E9" s="8" t="s">
        <v>168</v>
      </c>
      <c r="F9" s="8" t="s">
        <v>63</v>
      </c>
      <c r="G9" s="3" t="s">
        <v>21</v>
      </c>
      <c r="H9" s="3" t="s">
        <v>10</v>
      </c>
      <c r="I9" s="15" t="s">
        <v>11</v>
      </c>
      <c r="J9" s="9"/>
      <c r="K9" s="9" t="str">
        <f>"50,0"</f>
        <v>50,0</v>
      </c>
      <c r="L9" s="30" t="str">
        <f>"34,6150"</f>
        <v>34,6150</v>
      </c>
      <c r="M9" s="8"/>
    </row>
    <row r="11" spans="1:13" ht="16">
      <c r="A11" s="32" t="s">
        <v>22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3">
      <c r="A12" s="23">
        <v>1</v>
      </c>
      <c r="B12" s="10" t="s">
        <v>23</v>
      </c>
      <c r="C12" s="10" t="s">
        <v>155</v>
      </c>
      <c r="D12" s="10" t="s">
        <v>24</v>
      </c>
      <c r="E12" s="10" t="s">
        <v>172</v>
      </c>
      <c r="F12" s="10" t="s">
        <v>59</v>
      </c>
      <c r="G12" s="1" t="s">
        <v>11</v>
      </c>
      <c r="H12" s="22" t="s">
        <v>16</v>
      </c>
      <c r="I12" s="22" t="s">
        <v>16</v>
      </c>
      <c r="J12" s="11"/>
      <c r="K12" s="11" t="str">
        <f>"55,0"</f>
        <v>55,0</v>
      </c>
      <c r="L12" s="11" t="str">
        <f>"35,8077"</f>
        <v>35,8077</v>
      </c>
      <c r="M12" s="10" t="s">
        <v>159</v>
      </c>
    </row>
    <row r="13" spans="1:13">
      <c r="A13" s="24">
        <v>2</v>
      </c>
      <c r="B13" s="16" t="s">
        <v>25</v>
      </c>
      <c r="C13" s="16" t="s">
        <v>156</v>
      </c>
      <c r="D13" s="16" t="s">
        <v>26</v>
      </c>
      <c r="E13" s="16" t="s">
        <v>172</v>
      </c>
      <c r="F13" s="16" t="s">
        <v>60</v>
      </c>
      <c r="G13" s="2" t="s">
        <v>27</v>
      </c>
      <c r="H13" s="2" t="s">
        <v>10</v>
      </c>
      <c r="I13" s="18" t="s">
        <v>12</v>
      </c>
      <c r="J13" s="17"/>
      <c r="K13" s="17" t="str">
        <f>"50,0"</f>
        <v>50,0</v>
      </c>
      <c r="L13" s="17" t="str">
        <f>"33,0738"</f>
        <v>33,0738</v>
      </c>
      <c r="M13" s="16"/>
    </row>
    <row r="14" spans="1:13">
      <c r="A14" s="24">
        <v>1</v>
      </c>
      <c r="B14" s="16" t="s">
        <v>28</v>
      </c>
      <c r="C14" s="16" t="s">
        <v>29</v>
      </c>
      <c r="D14" s="16" t="s">
        <v>30</v>
      </c>
      <c r="E14" s="16" t="s">
        <v>168</v>
      </c>
      <c r="F14" s="16" t="s">
        <v>60</v>
      </c>
      <c r="G14" s="2" t="s">
        <v>31</v>
      </c>
      <c r="H14" s="2" t="s">
        <v>32</v>
      </c>
      <c r="I14" s="2" t="s">
        <v>33</v>
      </c>
      <c r="J14" s="17"/>
      <c r="K14" s="17" t="str">
        <f>"75,0"</f>
        <v>75,0</v>
      </c>
      <c r="L14" s="17" t="str">
        <f>"48,4200"</f>
        <v>48,4200</v>
      </c>
      <c r="M14" s="16"/>
    </row>
    <row r="15" spans="1:13">
      <c r="A15" s="24">
        <v>2</v>
      </c>
      <c r="B15" s="16" t="s">
        <v>34</v>
      </c>
      <c r="C15" s="16" t="s">
        <v>35</v>
      </c>
      <c r="D15" s="16" t="s">
        <v>36</v>
      </c>
      <c r="E15" s="16" t="s">
        <v>168</v>
      </c>
      <c r="F15" s="16" t="s">
        <v>60</v>
      </c>
      <c r="G15" s="2" t="s">
        <v>27</v>
      </c>
      <c r="H15" s="2" t="s">
        <v>37</v>
      </c>
      <c r="I15" s="2" t="s">
        <v>16</v>
      </c>
      <c r="J15" s="17"/>
      <c r="K15" s="17" t="str">
        <f>"60,0"</f>
        <v>60,0</v>
      </c>
      <c r="L15" s="17" t="str">
        <f>"39,4845"</f>
        <v>39,4845</v>
      </c>
      <c r="M15" s="16"/>
    </row>
    <row r="16" spans="1:13">
      <c r="A16" s="24">
        <v>3</v>
      </c>
      <c r="B16" s="16" t="s">
        <v>38</v>
      </c>
      <c r="C16" s="16" t="s">
        <v>39</v>
      </c>
      <c r="D16" s="16" t="s">
        <v>40</v>
      </c>
      <c r="E16" s="16" t="s">
        <v>168</v>
      </c>
      <c r="F16" s="16" t="s">
        <v>60</v>
      </c>
      <c r="G16" s="2" t="s">
        <v>11</v>
      </c>
      <c r="H16" s="2" t="s">
        <v>12</v>
      </c>
      <c r="I16" s="2" t="s">
        <v>16</v>
      </c>
      <c r="J16" s="17"/>
      <c r="K16" s="17" t="str">
        <f>"60,0"</f>
        <v>60,0</v>
      </c>
      <c r="L16" s="17" t="str">
        <f>"39,2400"</f>
        <v>39,2400</v>
      </c>
      <c r="M16" s="16"/>
    </row>
    <row r="17" spans="1:13">
      <c r="A17" s="24">
        <v>4</v>
      </c>
      <c r="B17" s="16" t="s">
        <v>41</v>
      </c>
      <c r="C17" s="16" t="s">
        <v>42</v>
      </c>
      <c r="D17" s="16" t="s">
        <v>43</v>
      </c>
      <c r="E17" s="16" t="s">
        <v>168</v>
      </c>
      <c r="F17" s="16" t="s">
        <v>61</v>
      </c>
      <c r="G17" s="2" t="s">
        <v>37</v>
      </c>
      <c r="H17" s="2" t="s">
        <v>12</v>
      </c>
      <c r="I17" s="18" t="s">
        <v>31</v>
      </c>
      <c r="J17" s="17"/>
      <c r="K17" s="17" t="str">
        <f>"57,5"</f>
        <v>57,5</v>
      </c>
      <c r="L17" s="17" t="str">
        <f>"37,5576"</f>
        <v>37,5576</v>
      </c>
      <c r="M17" s="16"/>
    </row>
    <row r="18" spans="1:13">
      <c r="A18" s="25">
        <v>5</v>
      </c>
      <c r="B18" s="8" t="s">
        <v>23</v>
      </c>
      <c r="C18" s="8" t="s">
        <v>44</v>
      </c>
      <c r="D18" s="8" t="s">
        <v>24</v>
      </c>
      <c r="E18" s="8" t="s">
        <v>168</v>
      </c>
      <c r="F18" s="8" t="s">
        <v>59</v>
      </c>
      <c r="G18" s="3" t="s">
        <v>11</v>
      </c>
      <c r="H18" s="15" t="s">
        <v>16</v>
      </c>
      <c r="I18" s="15" t="s">
        <v>16</v>
      </c>
      <c r="J18" s="9"/>
      <c r="K18" s="9" t="str">
        <f>"55,0"</f>
        <v>55,0</v>
      </c>
      <c r="L18" s="9" t="str">
        <f>"35,8077"</f>
        <v>35,8077</v>
      </c>
      <c r="M18" s="8" t="s">
        <v>160</v>
      </c>
    </row>
    <row r="20" spans="1:13" ht="16">
      <c r="A20" s="32" t="s">
        <v>45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3">
      <c r="A21" s="23">
        <v>1</v>
      </c>
      <c r="B21" s="10" t="s">
        <v>46</v>
      </c>
      <c r="C21" s="10" t="s">
        <v>157</v>
      </c>
      <c r="D21" s="10" t="s">
        <v>47</v>
      </c>
      <c r="E21" s="10" t="s">
        <v>173</v>
      </c>
      <c r="F21" s="10" t="s">
        <v>62</v>
      </c>
      <c r="G21" s="1" t="s">
        <v>31</v>
      </c>
      <c r="H21" s="1" t="s">
        <v>32</v>
      </c>
      <c r="I21" s="22" t="s">
        <v>48</v>
      </c>
      <c r="J21" s="11"/>
      <c r="K21" s="11" t="str">
        <f>"70,0"</f>
        <v>70,0</v>
      </c>
      <c r="L21" s="11" t="str">
        <f>"44,4465"</f>
        <v>44,4465</v>
      </c>
      <c r="M21" s="10" t="s">
        <v>158</v>
      </c>
    </row>
    <row r="22" spans="1:13">
      <c r="A22" s="25">
        <v>1</v>
      </c>
      <c r="B22" s="8" t="s">
        <v>46</v>
      </c>
      <c r="C22" s="8" t="s">
        <v>49</v>
      </c>
      <c r="D22" s="8" t="s">
        <v>47</v>
      </c>
      <c r="E22" s="8" t="s">
        <v>168</v>
      </c>
      <c r="F22" s="8" t="s">
        <v>62</v>
      </c>
      <c r="G22" s="3" t="s">
        <v>31</v>
      </c>
      <c r="H22" s="3" t="s">
        <v>32</v>
      </c>
      <c r="I22" s="15" t="s">
        <v>48</v>
      </c>
      <c r="J22" s="9"/>
      <c r="K22" s="9" t="str">
        <f>"70,0"</f>
        <v>70,0</v>
      </c>
      <c r="L22" s="9" t="str">
        <f>"44,4465"</f>
        <v>44,4465</v>
      </c>
      <c r="M22" s="8" t="s">
        <v>158</v>
      </c>
    </row>
    <row r="24" spans="1:13" ht="16">
      <c r="A24" s="32" t="s">
        <v>50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3">
      <c r="A25" s="26">
        <v>1</v>
      </c>
      <c r="B25" s="12" t="s">
        <v>51</v>
      </c>
      <c r="C25" s="12" t="s">
        <v>52</v>
      </c>
      <c r="D25" s="12" t="s">
        <v>53</v>
      </c>
      <c r="E25" s="12" t="s">
        <v>168</v>
      </c>
      <c r="F25" s="12" t="s">
        <v>60</v>
      </c>
      <c r="G25" s="4" t="s">
        <v>31</v>
      </c>
      <c r="H25" s="4" t="s">
        <v>48</v>
      </c>
      <c r="I25" s="13"/>
      <c r="J25" s="13"/>
      <c r="K25" s="13" t="str">
        <f>"72,5"</f>
        <v>72,5</v>
      </c>
      <c r="L25" s="13" t="str">
        <f>"42,2621"</f>
        <v>42,2621</v>
      </c>
      <c r="M25" s="12"/>
    </row>
    <row r="27" spans="1:13" ht="16">
      <c r="A27" s="32" t="s">
        <v>54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3">
      <c r="A28" s="26">
        <v>1</v>
      </c>
      <c r="B28" s="12" t="s">
        <v>55</v>
      </c>
      <c r="C28" s="12" t="s">
        <v>56</v>
      </c>
      <c r="D28" s="12" t="s">
        <v>57</v>
      </c>
      <c r="E28" s="12" t="s">
        <v>168</v>
      </c>
      <c r="F28" s="12" t="s">
        <v>60</v>
      </c>
      <c r="G28" s="14" t="s">
        <v>16</v>
      </c>
      <c r="H28" s="4" t="s">
        <v>16</v>
      </c>
      <c r="I28" s="14" t="s">
        <v>31</v>
      </c>
      <c r="J28" s="13"/>
      <c r="K28" s="13" t="str">
        <f>"60,0"</f>
        <v>60,0</v>
      </c>
      <c r="L28" s="13" t="str">
        <f>"34,4580"</f>
        <v>34,4580</v>
      </c>
      <c r="M28" s="12"/>
    </row>
  </sheetData>
  <mergeCells count="16">
    <mergeCell ref="A5:J5"/>
    <mergeCell ref="A11:J11"/>
    <mergeCell ref="A20:J20"/>
    <mergeCell ref="A24:J24"/>
    <mergeCell ref="A27:J27"/>
    <mergeCell ref="E3:E4"/>
    <mergeCell ref="B3:B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Жим лежа без экип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2022-07-07T09:57:59Z</dcterms:modified>
</cp:coreProperties>
</file>