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ekaterinaseveleva/Documents/СПР/Протоколы/2022/Май/"/>
    </mc:Choice>
  </mc:AlternateContent>
  <xr:revisionPtr revIDLastSave="0" documentId="13_ncr:1_{04450350-DEDD-AE4C-89F5-6D8383532566}" xr6:coauthVersionLast="45" xr6:coauthVersionMax="45" xr10:uidLastSave="{00000000-0000-0000-0000-000000000000}"/>
  <bookViews>
    <workbookView xWindow="480" yWindow="460" windowWidth="28200" windowHeight="16080" firstSheet="5" activeTab="5" xr2:uid="{00000000-000D-0000-FFFF-FFFF00000000}"/>
  </bookViews>
  <sheets>
    <sheet name="СПР Пауэрспорт ДК" sheetId="77" r:id="rId1"/>
    <sheet name="СПР Пауэрспорт" sheetId="76" r:id="rId2"/>
    <sheet name="СПР Жим стоя ДК" sheetId="73" r:id="rId3"/>
    <sheet name="СПР Жим стоя" sheetId="72" r:id="rId4"/>
    <sheet name="СПР Подъем на бицепс ДК" sheetId="75" r:id="rId5"/>
    <sheet name="СПР Подъем на бицепс" sheetId="74" r:id="rId6"/>
  </sheets>
  <calcPr calcId="152511" refMode="R1C1" calcCompleted="0"/>
</workbook>
</file>

<file path=xl/calcChain.xml><?xml version="1.0" encoding="utf-8"?>
<calcChain xmlns="http://schemas.openxmlformats.org/spreadsheetml/2006/main">
  <c r="P25" i="77" l="1"/>
  <c r="O25" i="77"/>
  <c r="P22" i="77"/>
  <c r="O22" i="77"/>
  <c r="P21" i="77"/>
  <c r="O21" i="77"/>
  <c r="P20" i="77"/>
  <c r="O20" i="77"/>
  <c r="P17" i="77"/>
  <c r="O17" i="77"/>
  <c r="P14" i="77"/>
  <c r="O14" i="77"/>
  <c r="P13" i="77"/>
  <c r="O13" i="77"/>
  <c r="P12" i="77"/>
  <c r="O12" i="77"/>
  <c r="P9" i="77"/>
  <c r="P6" i="77"/>
  <c r="O6" i="77"/>
  <c r="P10" i="76"/>
  <c r="O10" i="76"/>
  <c r="P7" i="76"/>
  <c r="O7" i="76"/>
  <c r="P6" i="76"/>
  <c r="O6" i="76"/>
  <c r="L38" i="75"/>
  <c r="K38" i="75"/>
  <c r="L35" i="75"/>
  <c r="L34" i="75"/>
  <c r="K34" i="75"/>
  <c r="L33" i="75"/>
  <c r="K33" i="75"/>
  <c r="L32" i="75"/>
  <c r="K32" i="75"/>
  <c r="L31" i="75"/>
  <c r="K31" i="75"/>
  <c r="L28" i="75"/>
  <c r="K28" i="75"/>
  <c r="L27" i="75"/>
  <c r="K27" i="75"/>
  <c r="L26" i="75"/>
  <c r="K26" i="75"/>
  <c r="L25" i="75"/>
  <c r="K25" i="75"/>
  <c r="L24" i="75"/>
  <c r="K24" i="75"/>
  <c r="L21" i="75"/>
  <c r="K21" i="75"/>
  <c r="L20" i="75"/>
  <c r="K20" i="75"/>
  <c r="L19" i="75"/>
  <c r="K19" i="75"/>
  <c r="L16" i="75"/>
  <c r="K16" i="75"/>
  <c r="L15" i="75"/>
  <c r="K15" i="75"/>
  <c r="L14" i="75"/>
  <c r="K14" i="75"/>
  <c r="L13" i="75"/>
  <c r="K13" i="75"/>
  <c r="L12" i="75"/>
  <c r="K12" i="75"/>
  <c r="L9" i="75"/>
  <c r="K9" i="75"/>
  <c r="L6" i="75"/>
  <c r="K6" i="75"/>
  <c r="L18" i="74"/>
  <c r="K18" i="74"/>
  <c r="L15" i="74"/>
  <c r="K15" i="74"/>
  <c r="L12" i="74"/>
  <c r="K12" i="74"/>
  <c r="L9" i="74"/>
  <c r="K9" i="74"/>
  <c r="L6" i="74"/>
  <c r="K6" i="74"/>
  <c r="L9" i="73"/>
  <c r="K9" i="73"/>
  <c r="L6" i="73"/>
  <c r="L9" i="72"/>
  <c r="K9" i="72"/>
  <c r="L6" i="72"/>
  <c r="K6" i="72"/>
  <c r="K35" i="75"/>
</calcChain>
</file>

<file path=xl/sharedStrings.xml><?xml version="1.0" encoding="utf-8"?>
<sst xmlns="http://schemas.openxmlformats.org/spreadsheetml/2006/main" count="510" uniqueCount="211">
  <si>
    <t>ФИО</t>
  </si>
  <si>
    <t>Сумма</t>
  </si>
  <si>
    <t>Тренер</t>
  </si>
  <si>
    <t>Очки</t>
  </si>
  <si>
    <t>Рек</t>
  </si>
  <si>
    <t>Собственный 
вес</t>
  </si>
  <si>
    <t>Город/Страна</t>
  </si>
  <si>
    <t xml:space="preserve">Абсолютный зачёт </t>
  </si>
  <si>
    <t>ВЕСОВАЯ КАТЕГОРИЯ   110</t>
  </si>
  <si>
    <t>ВЕСОВАЯ КАТЕГОРИЯ   125</t>
  </si>
  <si>
    <t xml:space="preserve">Мужчины </t>
  </si>
  <si>
    <t xml:space="preserve">ФИО </t>
  </si>
  <si>
    <t xml:space="preserve">Возрастная группа </t>
  </si>
  <si>
    <t>-</t>
  </si>
  <si>
    <t>ВЕСОВАЯ КАТЕГОРИЯ   100</t>
  </si>
  <si>
    <t>ВЕСОВАЯ КАТЕГОРИЯ   67.5</t>
  </si>
  <si>
    <t>72,5</t>
  </si>
  <si>
    <t>75,0</t>
  </si>
  <si>
    <t>50,0</t>
  </si>
  <si>
    <t>52,5</t>
  </si>
  <si>
    <t>55,0</t>
  </si>
  <si>
    <t>80,0</t>
  </si>
  <si>
    <t>100,0</t>
  </si>
  <si>
    <t>112,5</t>
  </si>
  <si>
    <t>70,0</t>
  </si>
  <si>
    <t>82,5</t>
  </si>
  <si>
    <t>130,0</t>
  </si>
  <si>
    <t>142,5</t>
  </si>
  <si>
    <t>ВЕСОВАЯ КАТЕГОРИЯ   75</t>
  </si>
  <si>
    <t>ВЕСОВАЯ КАТЕГОРИЯ   82.5</t>
  </si>
  <si>
    <t>ВЕСОВАЯ КАТЕГОРИЯ   90</t>
  </si>
  <si>
    <t>137,5</t>
  </si>
  <si>
    <t>110,0</t>
  </si>
  <si>
    <t>115,0</t>
  </si>
  <si>
    <t>ВЕСОВАЯ КАТЕГОРИЯ   140</t>
  </si>
  <si>
    <t xml:space="preserve">Открытая </t>
  </si>
  <si>
    <t>95,0</t>
  </si>
  <si>
    <t>105,0</t>
  </si>
  <si>
    <t>40,0</t>
  </si>
  <si>
    <t>45,0</t>
  </si>
  <si>
    <t>57,5</t>
  </si>
  <si>
    <t>60,0</t>
  </si>
  <si>
    <t>62,5</t>
  </si>
  <si>
    <t>65,0</t>
  </si>
  <si>
    <t>107,5</t>
  </si>
  <si>
    <t xml:space="preserve">Алёхин М. </t>
  </si>
  <si>
    <t>85,0</t>
  </si>
  <si>
    <t>90,0</t>
  </si>
  <si>
    <t>35,0</t>
  </si>
  <si>
    <t>37,5</t>
  </si>
  <si>
    <t>42,5</t>
  </si>
  <si>
    <t>87,5</t>
  </si>
  <si>
    <t>ВЕСОВАЯ КАТЕГОРИЯ   56</t>
  </si>
  <si>
    <t>92,5</t>
  </si>
  <si>
    <t>47,5</t>
  </si>
  <si>
    <t>77,5</t>
  </si>
  <si>
    <t>67,5</t>
  </si>
  <si>
    <t>65,20</t>
  </si>
  <si>
    <t>82,50</t>
  </si>
  <si>
    <t>87,60</t>
  </si>
  <si>
    <t>88,40</t>
  </si>
  <si>
    <t>Барбье Александр</t>
  </si>
  <si>
    <t>79,90</t>
  </si>
  <si>
    <t xml:space="preserve">Результат </t>
  </si>
  <si>
    <t>Результат</t>
  </si>
  <si>
    <t>Жилина Яна</t>
  </si>
  <si>
    <t>Открытая (30.10.1990)/31</t>
  </si>
  <si>
    <t>54,80</t>
  </si>
  <si>
    <t xml:space="preserve">Алышев Н. </t>
  </si>
  <si>
    <t>30,0</t>
  </si>
  <si>
    <t>80,90</t>
  </si>
  <si>
    <t>97,50</t>
  </si>
  <si>
    <t>109,60</t>
  </si>
  <si>
    <t>74,30</t>
  </si>
  <si>
    <t xml:space="preserve">Тагиев Н. </t>
  </si>
  <si>
    <t>Шабельник Артур</t>
  </si>
  <si>
    <t>79,60</t>
  </si>
  <si>
    <t>Баенов Чумабек</t>
  </si>
  <si>
    <t>Открытая (19.02.1990)/32</t>
  </si>
  <si>
    <t>82,00</t>
  </si>
  <si>
    <t>88,30</t>
  </si>
  <si>
    <t>Тяга</t>
  </si>
  <si>
    <t>Александров Максим</t>
  </si>
  <si>
    <t>78,60</t>
  </si>
  <si>
    <t xml:space="preserve">Gloss </t>
  </si>
  <si>
    <t>36,0</t>
  </si>
  <si>
    <t>Финохин Алексей</t>
  </si>
  <si>
    <t>94,10</t>
  </si>
  <si>
    <t>25,0</t>
  </si>
  <si>
    <t>27,5</t>
  </si>
  <si>
    <t>Сафонов Сергей</t>
  </si>
  <si>
    <t>Открытая (18.08.1985)/36</t>
  </si>
  <si>
    <t>103,0</t>
  </si>
  <si>
    <t>67,00</t>
  </si>
  <si>
    <t>81,40</t>
  </si>
  <si>
    <t>Надин Вадим</t>
  </si>
  <si>
    <t>Открытая (01.12.1996)/25</t>
  </si>
  <si>
    <t>Смирнов Леонид</t>
  </si>
  <si>
    <t>Мастера 60+ (26.09.1957)/64</t>
  </si>
  <si>
    <t>93,90</t>
  </si>
  <si>
    <t>Жемаркин Дмитрий</t>
  </si>
  <si>
    <t>Открытая (29.01.1997)/25</t>
  </si>
  <si>
    <t>130,30</t>
  </si>
  <si>
    <t>Хлебникова Дарья</t>
  </si>
  <si>
    <t>Открытая (03.03.1990)/32</t>
  </si>
  <si>
    <t>65,80</t>
  </si>
  <si>
    <t>Кубасов Вадим</t>
  </si>
  <si>
    <t>78,40</t>
  </si>
  <si>
    <t xml:space="preserve">Никитченко С. </t>
  </si>
  <si>
    <t>Алёхин Михаил</t>
  </si>
  <si>
    <t>Открытая (15.04.1987)/35</t>
  </si>
  <si>
    <t xml:space="preserve">Зайцев С. </t>
  </si>
  <si>
    <t>Мартынов Михаил</t>
  </si>
  <si>
    <t>Ромасенко Наталья</t>
  </si>
  <si>
    <t>65,50</t>
  </si>
  <si>
    <t>Шабан Павел</t>
  </si>
  <si>
    <t>67,40</t>
  </si>
  <si>
    <t>Колесников Василий</t>
  </si>
  <si>
    <t>Открытая (17.02.1994)/28</t>
  </si>
  <si>
    <t>70,5</t>
  </si>
  <si>
    <t>Тертыш Андрей</t>
  </si>
  <si>
    <t>Открытая (18.02.1980)/42</t>
  </si>
  <si>
    <t>63,0</t>
  </si>
  <si>
    <t>Шкалев Сергей</t>
  </si>
  <si>
    <t>Гудков Георгий</t>
  </si>
  <si>
    <t>72,80</t>
  </si>
  <si>
    <t>Оболадзе Андро</t>
  </si>
  <si>
    <t>Открытая (16.09.1996)/25</t>
  </si>
  <si>
    <t xml:space="preserve">Сакович О. </t>
  </si>
  <si>
    <t>Киселев Кирилл</t>
  </si>
  <si>
    <t>Минькач Игорь</t>
  </si>
  <si>
    <t>Открытая (05.11.1989)/32</t>
  </si>
  <si>
    <t>Секира Григорий</t>
  </si>
  <si>
    <t>Открытая (28.12.1989)/32</t>
  </si>
  <si>
    <t xml:space="preserve">Копаев В. </t>
  </si>
  <si>
    <t>Алейников Денис</t>
  </si>
  <si>
    <t>Открытая (03.04.1982)/40</t>
  </si>
  <si>
    <t>83,0</t>
  </si>
  <si>
    <t>Открытая (25.08.1976)/45</t>
  </si>
  <si>
    <t>Лепихов Михаил</t>
  </si>
  <si>
    <t>Открытая (11.06.1987)/34</t>
  </si>
  <si>
    <t>83,10</t>
  </si>
  <si>
    <t>Шишко Михаил</t>
  </si>
  <si>
    <t>Открытая (26.05.2000)/21</t>
  </si>
  <si>
    <t>Копаев Виктор</t>
  </si>
  <si>
    <t>Открытая (02.02.1990)/32</t>
  </si>
  <si>
    <t>66,30</t>
  </si>
  <si>
    <t>Багатаев Дени</t>
  </si>
  <si>
    <t>79,20</t>
  </si>
  <si>
    <t>Открытая (19.08.2000)/21</t>
  </si>
  <si>
    <t>Шевченко Юрий</t>
  </si>
  <si>
    <t>Открытая (18.04.1985)/37</t>
  </si>
  <si>
    <t>94,00</t>
  </si>
  <si>
    <t>Горбатенко Сергей</t>
  </si>
  <si>
    <t>Открытая (29.07.1980)/41</t>
  </si>
  <si>
    <t>93,10</t>
  </si>
  <si>
    <t>Громов Дмитрий</t>
  </si>
  <si>
    <t>Открытая (07.12.1986)/35</t>
  </si>
  <si>
    <t>120,30</t>
  </si>
  <si>
    <t>Юниоры 20-23 (19.08.2000)/21</t>
  </si>
  <si>
    <t>Мастера 40-49 (25.08.1976)/45</t>
  </si>
  <si>
    <t>Мастера 40-49 (29.07.1980)/41</t>
  </si>
  <si>
    <t>Юниоры 20-23 (26.05.2000)/21</t>
  </si>
  <si>
    <t>Мастера 40-49 (14.04.1974)/48</t>
  </si>
  <si>
    <t>Юноши 13-19 (01.08.2004)/17</t>
  </si>
  <si>
    <t>Мастера 40-49 (18.02.1980)/42</t>
  </si>
  <si>
    <t>Мастера 40-49 (25.09.1976)/45</t>
  </si>
  <si>
    <t>Юниоры 20-23 (05.11.2001)/20</t>
  </si>
  <si>
    <t>Юноши 13-19 (17.01.2004)/18</t>
  </si>
  <si>
    <t>Юниоры 20-23 (29.05.1999)/22</t>
  </si>
  <si>
    <t>Мастера 50-59 (17.01.1970)/52</t>
  </si>
  <si>
    <t>Мастера 40-49 (03.04.1982)/40</t>
  </si>
  <si>
    <t>Мастера 40-49 (20.02.1977)/45</t>
  </si>
  <si>
    <t>Юноши 13-19 (31.12.2002)/19</t>
  </si>
  <si>
    <t>Мастера 40-49 (25.12.1979)/42</t>
  </si>
  <si>
    <t>Всероссийский турнир по пауэрспорту
СПР Пауэрспорт ДК
Долгопрудный/Московская область, 14-15 мая 2022 года</t>
  </si>
  <si>
    <t>Всероссийский турнир по пауэрспорту
СПР Пауэрспорт
Долгопрудный/Московская область, 14-15 мая 2022 года</t>
  </si>
  <si>
    <t>Всероссийский турнир по пауэрспорту
СПР Жим штанги стоя ДК
Долгопрудный/Московская область, 14-15 мая 2022 года</t>
  </si>
  <si>
    <t>Всероссийский турнир по пауэрспорту
СПР Жим штанги стоя
Долгопрудный/Московская область, 14-15 мая 2022 года</t>
  </si>
  <si>
    <t>Всероссийский турнир по пауэрспорту
СПР Строгий подъем штанги на бицепс
Долгопрудный/Московская область, 14-15 мая 2022 года</t>
  </si>
  <si>
    <t>Всероссийский турнир по пауэрспорту
СПР Строгий подъем штанги на бицепс ДК
Долгопрудный/Московская область, 14-15 мая 2022 года</t>
  </si>
  <si>
    <t>Весовая категория</t>
  </si>
  <si>
    <t xml:space="preserve">Сорокин С. </t>
  </si>
  <si>
    <t xml:space="preserve">Ушаков А. </t>
  </si>
  <si>
    <t>№</t>
  </si>
  <si>
    <t>Жим</t>
  </si>
  <si>
    <t xml:space="preserve">Москва </t>
  </si>
  <si>
    <t xml:space="preserve">Орёл </t>
  </si>
  <si>
    <t xml:space="preserve">Серпухов </t>
  </si>
  <si>
    <t xml:space="preserve">Солнечногорск </t>
  </si>
  <si>
    <t xml:space="preserve">Химки </t>
  </si>
  <si>
    <t xml:space="preserve">Брянск </t>
  </si>
  <si>
    <t xml:space="preserve">Рязань </t>
  </si>
  <si>
    <t xml:space="preserve">Сыктывкар </t>
  </si>
  <si>
    <t xml:space="preserve">Королёв </t>
  </si>
  <si>
    <t xml:space="preserve">Торжок </t>
  </si>
  <si>
    <t xml:space="preserve">Зеленоград </t>
  </si>
  <si>
    <t xml:space="preserve">Долгопрудный </t>
  </si>
  <si>
    <t xml:space="preserve">Дедовск </t>
  </si>
  <si>
    <t xml:space="preserve">Атюрьево </t>
  </si>
  <si>
    <t xml:space="preserve">Санкт-Петербург </t>
  </si>
  <si>
    <t xml:space="preserve">Набережные Челны </t>
  </si>
  <si>
    <t xml:space="preserve">Бобруйск </t>
  </si>
  <si>
    <t xml:space="preserve">
Дата рождения/Возраст</t>
  </si>
  <si>
    <t>Возрастная группа</t>
  </si>
  <si>
    <t>O</t>
  </si>
  <si>
    <t>M1</t>
  </si>
  <si>
    <t>M2</t>
  </si>
  <si>
    <t>T</t>
  </si>
  <si>
    <t>J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</si>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</sst>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6\4"/>
    <numFmt numFmtId="165" formatCode="0.0"/>
  </numFmts>
  <fonts count="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i/>
      <sz val="12"/>
      <name val="Arial Cyr"/>
      <charset val="204"/>
    </font>
    <font>
      <i/>
      <sz val="11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indent="1"/>
    </xf>
    <xf numFmtId="49" fontId="7" fillId="0" borderId="0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0"/>
  <dimension ref="A1:Q25"/>
  <sheetViews>
    <sheetView workbookViewId="0">
      <selection activeCell="E26" sqref="E26"/>
    </sheetView>
  </sheetViews>
  <sheetFormatPr baseColWidth="10" defaultColWidth="9.1640625" defaultRowHeight="13"/>
  <cols>
    <col min="1" max="1" width="7.1640625" style="23" bestFit="1" customWidth="1"/>
    <col min="2" max="2" width="19.5" style="4" customWidth="1"/>
    <col min="3" max="3" width="28.6640625" style="4" bestFit="1" customWidth="1"/>
    <col min="4" max="4" width="20.83203125" style="4" bestFit="1" customWidth="1"/>
    <col min="5" max="5" width="10.1640625" style="4" bestFit="1" customWidth="1"/>
    <col min="6" max="6" width="26.33203125" style="4" customWidth="1"/>
    <col min="7" max="9" width="5.5" style="5" customWidth="1"/>
    <col min="10" max="10" width="4.5" style="5" customWidth="1"/>
    <col min="11" max="13" width="5.5" style="5" customWidth="1"/>
    <col min="14" max="14" width="4.5" style="5" customWidth="1"/>
    <col min="15" max="15" width="8.33203125" style="30" customWidth="1"/>
    <col min="16" max="16" width="8.5" style="5" bestFit="1" customWidth="1"/>
    <col min="17" max="17" width="20" style="4" customWidth="1"/>
    <col min="18" max="16384" width="9.1640625" style="3"/>
  </cols>
  <sheetData>
    <row r="1" spans="1:17" s="2" customFormat="1" ht="29" customHeight="1">
      <c r="A1" s="86" t="s">
        <v>175</v>
      </c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s="2" customFormat="1" ht="62" customHeight="1" thickBot="1">
      <c r="A2" s="90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7" s="1" customFormat="1" ht="12.75" customHeight="1">
      <c r="A3" s="73" t="s">
        <v>184</v>
      </c>
      <c r="B3" s="78" t="s">
        <v>0</v>
      </c>
      <c r="C3" s="94" t="s">
        <v>203</v>
      </c>
      <c r="D3" s="94" t="s">
        <v>5</v>
      </c>
      <c r="E3" s="80" t="s">
        <v>204</v>
      </c>
      <c r="F3" s="80" t="s">
        <v>6</v>
      </c>
      <c r="G3" s="80" t="s">
        <v>185</v>
      </c>
      <c r="H3" s="80"/>
      <c r="I3" s="80"/>
      <c r="J3" s="80"/>
      <c r="K3" s="80" t="s">
        <v>81</v>
      </c>
      <c r="L3" s="80"/>
      <c r="M3" s="80"/>
      <c r="N3" s="80"/>
      <c r="O3" s="57" t="s">
        <v>1</v>
      </c>
      <c r="P3" s="80" t="s">
        <v>3</v>
      </c>
      <c r="Q3" s="82" t="s">
        <v>2</v>
      </c>
    </row>
    <row r="4" spans="1:17" s="1" customFormat="1" ht="21" customHeight="1" thickBot="1">
      <c r="A4" s="74"/>
      <c r="B4" s="79"/>
      <c r="C4" s="81"/>
      <c r="D4" s="81"/>
      <c r="E4" s="81"/>
      <c r="F4" s="81"/>
      <c r="G4" s="24">
        <v>1</v>
      </c>
      <c r="H4" s="24">
        <v>2</v>
      </c>
      <c r="I4" s="24">
        <v>3</v>
      </c>
      <c r="J4" s="24" t="s">
        <v>4</v>
      </c>
      <c r="K4" s="24">
        <v>1</v>
      </c>
      <c r="L4" s="24">
        <v>2</v>
      </c>
      <c r="M4" s="24">
        <v>3</v>
      </c>
      <c r="N4" s="24" t="s">
        <v>4</v>
      </c>
      <c r="O4" s="58"/>
      <c r="P4" s="81"/>
      <c r="Q4" s="83"/>
    </row>
    <row r="5" spans="1:17" ht="16">
      <c r="A5" s="84" t="s">
        <v>15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7">
      <c r="A6" s="22">
        <v>1</v>
      </c>
      <c r="B6" s="6" t="s">
        <v>144</v>
      </c>
      <c r="C6" s="6" t="s">
        <v>145</v>
      </c>
      <c r="D6" s="6" t="s">
        <v>146</v>
      </c>
      <c r="E6" s="6" t="s">
        <v>205</v>
      </c>
      <c r="F6" s="6" t="s">
        <v>198</v>
      </c>
      <c r="G6" s="8" t="s">
        <v>21</v>
      </c>
      <c r="H6" s="8" t="s">
        <v>46</v>
      </c>
      <c r="I6" s="9" t="s">
        <v>51</v>
      </c>
      <c r="J6" s="7"/>
      <c r="K6" s="8" t="s">
        <v>24</v>
      </c>
      <c r="L6" s="8" t="s">
        <v>16</v>
      </c>
      <c r="M6" s="9" t="s">
        <v>17</v>
      </c>
      <c r="N6" s="7"/>
      <c r="O6" s="33" t="str">
        <f>"157,5"</f>
        <v>157,5</v>
      </c>
      <c r="P6" s="7" t="str">
        <f>"119,7000"</f>
        <v>119,7000</v>
      </c>
      <c r="Q6" s="6"/>
    </row>
    <row r="8" spans="1:17" ht="16">
      <c r="A8" s="76" t="s">
        <v>28</v>
      </c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7">
      <c r="A9" s="22" t="s">
        <v>13</v>
      </c>
      <c r="B9" s="6" t="s">
        <v>95</v>
      </c>
      <c r="C9" s="6" t="s">
        <v>96</v>
      </c>
      <c r="D9" s="6" t="s">
        <v>73</v>
      </c>
      <c r="E9" s="6" t="s">
        <v>205</v>
      </c>
      <c r="F9" s="6" t="s">
        <v>199</v>
      </c>
      <c r="G9" s="9" t="s">
        <v>22</v>
      </c>
      <c r="H9" s="9" t="s">
        <v>22</v>
      </c>
      <c r="I9" s="9" t="s">
        <v>92</v>
      </c>
      <c r="J9" s="7"/>
      <c r="K9" s="8" t="s">
        <v>41</v>
      </c>
      <c r="L9" s="9" t="s">
        <v>43</v>
      </c>
      <c r="M9" s="9" t="s">
        <v>43</v>
      </c>
      <c r="N9" s="7"/>
      <c r="O9" s="33">
        <v>0</v>
      </c>
      <c r="P9" s="7" t="str">
        <f>"0,0000"</f>
        <v>0,0000</v>
      </c>
      <c r="Q9" s="6"/>
    </row>
    <row r="11" spans="1:17" ht="16">
      <c r="A11" s="76" t="s">
        <v>29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7">
      <c r="A12" s="28">
        <v>1</v>
      </c>
      <c r="B12" s="10" t="s">
        <v>147</v>
      </c>
      <c r="C12" s="10" t="s">
        <v>159</v>
      </c>
      <c r="D12" s="10" t="s">
        <v>148</v>
      </c>
      <c r="E12" s="10" t="s">
        <v>209</v>
      </c>
      <c r="F12" s="10" t="s">
        <v>194</v>
      </c>
      <c r="G12" s="16" t="s">
        <v>41</v>
      </c>
      <c r="H12" s="16" t="s">
        <v>43</v>
      </c>
      <c r="I12" s="17" t="s">
        <v>24</v>
      </c>
      <c r="J12" s="11"/>
      <c r="K12" s="16" t="s">
        <v>20</v>
      </c>
      <c r="L12" s="16" t="s">
        <v>41</v>
      </c>
      <c r="M12" s="17" t="s">
        <v>43</v>
      </c>
      <c r="N12" s="11"/>
      <c r="O12" s="31" t="str">
        <f>"125,0"</f>
        <v>125,0</v>
      </c>
      <c r="P12" s="11" t="str">
        <f>"82,7937"</f>
        <v>82,7937</v>
      </c>
      <c r="Q12" s="10"/>
    </row>
    <row r="13" spans="1:17">
      <c r="A13" s="34">
        <v>1</v>
      </c>
      <c r="B13" s="12" t="s">
        <v>90</v>
      </c>
      <c r="C13" s="12" t="s">
        <v>91</v>
      </c>
      <c r="D13" s="12" t="s">
        <v>70</v>
      </c>
      <c r="E13" s="12" t="s">
        <v>205</v>
      </c>
      <c r="F13" s="12" t="s">
        <v>187</v>
      </c>
      <c r="G13" s="19" t="s">
        <v>55</v>
      </c>
      <c r="H13" s="19" t="s">
        <v>55</v>
      </c>
      <c r="I13" s="18" t="s">
        <v>55</v>
      </c>
      <c r="J13" s="13"/>
      <c r="K13" s="18" t="s">
        <v>20</v>
      </c>
      <c r="L13" s="18" t="s">
        <v>41</v>
      </c>
      <c r="M13" s="19" t="s">
        <v>43</v>
      </c>
      <c r="N13" s="13"/>
      <c r="O13" s="35" t="str">
        <f>"137,5"</f>
        <v>137,5</v>
      </c>
      <c r="P13" s="13" t="str">
        <f>"89,7737"</f>
        <v>89,7737</v>
      </c>
      <c r="Q13" s="12" t="s">
        <v>45</v>
      </c>
    </row>
    <row r="14" spans="1:17">
      <c r="A14" s="29">
        <v>2</v>
      </c>
      <c r="B14" s="14" t="s">
        <v>147</v>
      </c>
      <c r="C14" s="14" t="s">
        <v>149</v>
      </c>
      <c r="D14" s="14" t="s">
        <v>148</v>
      </c>
      <c r="E14" s="14" t="s">
        <v>205</v>
      </c>
      <c r="F14" s="14" t="s">
        <v>194</v>
      </c>
      <c r="G14" s="20" t="s">
        <v>41</v>
      </c>
      <c r="H14" s="20" t="s">
        <v>43</v>
      </c>
      <c r="I14" s="21" t="s">
        <v>24</v>
      </c>
      <c r="J14" s="15"/>
      <c r="K14" s="20" t="s">
        <v>20</v>
      </c>
      <c r="L14" s="20" t="s">
        <v>41</v>
      </c>
      <c r="M14" s="21" t="s">
        <v>43</v>
      </c>
      <c r="N14" s="15"/>
      <c r="O14" s="32" t="str">
        <f>"125,0"</f>
        <v>125,0</v>
      </c>
      <c r="P14" s="15" t="str">
        <f>"82,7937"</f>
        <v>82,7937</v>
      </c>
      <c r="Q14" s="14"/>
    </row>
    <row r="16" spans="1:17" ht="16">
      <c r="A16" s="76" t="s">
        <v>30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7">
      <c r="A17" s="22">
        <v>1</v>
      </c>
      <c r="B17" s="6" t="s">
        <v>61</v>
      </c>
      <c r="C17" s="6" t="s">
        <v>160</v>
      </c>
      <c r="D17" s="6" t="s">
        <v>60</v>
      </c>
      <c r="E17" s="6" t="s">
        <v>206</v>
      </c>
      <c r="F17" s="6" t="s">
        <v>193</v>
      </c>
      <c r="G17" s="8" t="s">
        <v>46</v>
      </c>
      <c r="H17" s="9" t="s">
        <v>47</v>
      </c>
      <c r="I17" s="9" t="s">
        <v>47</v>
      </c>
      <c r="J17" s="7"/>
      <c r="K17" s="8" t="s">
        <v>43</v>
      </c>
      <c r="L17" s="8" t="s">
        <v>24</v>
      </c>
      <c r="M17" s="9" t="s">
        <v>17</v>
      </c>
      <c r="N17" s="7"/>
      <c r="O17" s="33" t="str">
        <f>"155,0"</f>
        <v>155,0</v>
      </c>
      <c r="P17" s="7" t="str">
        <f>"101,0748"</f>
        <v>101,0748</v>
      </c>
      <c r="Q17" s="6"/>
    </row>
    <row r="19" spans="1:17" ht="16">
      <c r="A19" s="76" t="s">
        <v>14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7">
      <c r="A20" s="28">
        <v>1</v>
      </c>
      <c r="B20" s="10" t="s">
        <v>150</v>
      </c>
      <c r="C20" s="10" t="s">
        <v>151</v>
      </c>
      <c r="D20" s="10" t="s">
        <v>152</v>
      </c>
      <c r="E20" s="10" t="s">
        <v>205</v>
      </c>
      <c r="F20" s="10" t="s">
        <v>186</v>
      </c>
      <c r="G20" s="16" t="s">
        <v>44</v>
      </c>
      <c r="H20" s="16" t="s">
        <v>32</v>
      </c>
      <c r="I20" s="16" t="s">
        <v>23</v>
      </c>
      <c r="J20" s="11"/>
      <c r="K20" s="16" t="s">
        <v>55</v>
      </c>
      <c r="L20" s="17" t="s">
        <v>21</v>
      </c>
      <c r="M20" s="16" t="s">
        <v>25</v>
      </c>
      <c r="N20" s="11"/>
      <c r="O20" s="31" t="str">
        <f>"195,0"</f>
        <v>195,0</v>
      </c>
      <c r="P20" s="11" t="str">
        <f>"116,6100"</f>
        <v>116,6100</v>
      </c>
      <c r="Q20" s="10"/>
    </row>
    <row r="21" spans="1:17">
      <c r="A21" s="34">
        <v>2</v>
      </c>
      <c r="B21" s="12" t="s">
        <v>153</v>
      </c>
      <c r="C21" s="12" t="s">
        <v>154</v>
      </c>
      <c r="D21" s="12" t="s">
        <v>155</v>
      </c>
      <c r="E21" s="12" t="s">
        <v>205</v>
      </c>
      <c r="F21" s="12" t="s">
        <v>186</v>
      </c>
      <c r="G21" s="18" t="s">
        <v>46</v>
      </c>
      <c r="H21" s="18" t="s">
        <v>47</v>
      </c>
      <c r="I21" s="19" t="s">
        <v>53</v>
      </c>
      <c r="J21" s="13"/>
      <c r="K21" s="18" t="s">
        <v>43</v>
      </c>
      <c r="L21" s="18" t="s">
        <v>24</v>
      </c>
      <c r="M21" s="18" t="s">
        <v>17</v>
      </c>
      <c r="N21" s="13"/>
      <c r="O21" s="35" t="str">
        <f>"165,0"</f>
        <v>165,0</v>
      </c>
      <c r="P21" s="13" t="str">
        <f>"99,1568"</f>
        <v>99,1568</v>
      </c>
      <c r="Q21" s="12"/>
    </row>
    <row r="22" spans="1:17">
      <c r="A22" s="29">
        <v>1</v>
      </c>
      <c r="B22" s="14" t="s">
        <v>153</v>
      </c>
      <c r="C22" s="14" t="s">
        <v>161</v>
      </c>
      <c r="D22" s="14" t="s">
        <v>155</v>
      </c>
      <c r="E22" s="14" t="s">
        <v>206</v>
      </c>
      <c r="F22" s="14" t="s">
        <v>186</v>
      </c>
      <c r="G22" s="20" t="s">
        <v>46</v>
      </c>
      <c r="H22" s="20" t="s">
        <v>47</v>
      </c>
      <c r="I22" s="21" t="s">
        <v>53</v>
      </c>
      <c r="J22" s="15"/>
      <c r="K22" s="20" t="s">
        <v>43</v>
      </c>
      <c r="L22" s="20" t="s">
        <v>24</v>
      </c>
      <c r="M22" s="20" t="s">
        <v>17</v>
      </c>
      <c r="N22" s="15"/>
      <c r="O22" s="32" t="str">
        <f>"165,0"</f>
        <v>165,0</v>
      </c>
      <c r="P22" s="15" t="str">
        <f>"100,1483"</f>
        <v>100,1483</v>
      </c>
      <c r="Q22" s="14"/>
    </row>
    <row r="24" spans="1:17" ht="16">
      <c r="A24" s="76" t="s">
        <v>9</v>
      </c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7">
      <c r="A25" s="22">
        <v>1</v>
      </c>
      <c r="B25" s="6" t="s">
        <v>156</v>
      </c>
      <c r="C25" s="6" t="s">
        <v>157</v>
      </c>
      <c r="D25" s="6" t="s">
        <v>158</v>
      </c>
      <c r="E25" s="6" t="s">
        <v>205</v>
      </c>
      <c r="F25" s="6" t="s">
        <v>186</v>
      </c>
      <c r="G25" s="8" t="s">
        <v>46</v>
      </c>
      <c r="H25" s="9" t="s">
        <v>47</v>
      </c>
      <c r="I25" s="8" t="s">
        <v>47</v>
      </c>
      <c r="J25" s="7"/>
      <c r="K25" s="8" t="s">
        <v>24</v>
      </c>
      <c r="L25" s="8" t="s">
        <v>17</v>
      </c>
      <c r="M25" s="9" t="s">
        <v>21</v>
      </c>
      <c r="N25" s="7"/>
      <c r="O25" s="33" t="str">
        <f>"165,0"</f>
        <v>165,0</v>
      </c>
      <c r="P25" s="7" t="str">
        <f>"90,8573"</f>
        <v>90,8573</v>
      </c>
      <c r="Q25" s="6"/>
    </row>
  </sheetData>
  <mergeCells count="18">
    <mergeCell ref="A1:Q2"/>
    <mergeCell ref="A3:A4"/>
    <mergeCell ref="C3:C4"/>
    <mergeCell ref="D3:D4"/>
    <mergeCell ref="E3:E4"/>
    <mergeCell ref="F3:F4"/>
    <mergeCell ref="G3:J3"/>
    <mergeCell ref="K3:N3"/>
    <mergeCell ref="B3:B4"/>
    <mergeCell ref="O3:O4"/>
    <mergeCell ref="P3:P4"/>
    <mergeCell ref="Q3:Q4"/>
    <mergeCell ref="A24:N24"/>
    <mergeCell ref="A5:N5"/>
    <mergeCell ref="A8:N8"/>
    <mergeCell ref="A11:N11"/>
    <mergeCell ref="A16:N16"/>
    <mergeCell ref="A19:N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1"/>
  <dimension ref="A1:Q10"/>
  <sheetViews>
    <sheetView workbookViewId="0">
      <selection activeCell="E11" sqref="E11"/>
    </sheetView>
  </sheetViews>
  <sheetFormatPr baseColWidth="10" defaultColWidth="9.1640625" defaultRowHeight="13"/>
  <cols>
    <col min="1" max="1" width="7.1640625" style="23" bestFit="1" customWidth="1"/>
    <col min="2" max="2" width="17.83203125" style="23" bestFit="1" customWidth="1"/>
    <col min="3" max="3" width="28.5" style="23" bestFit="1" customWidth="1"/>
    <col min="4" max="4" width="20.83203125" style="23" bestFit="1" customWidth="1"/>
    <col min="5" max="5" width="10.1640625" style="23" bestFit="1" customWidth="1"/>
    <col min="6" max="6" width="20.6640625" style="23" customWidth="1"/>
    <col min="7" max="9" width="5.5" style="27" customWidth="1"/>
    <col min="10" max="10" width="4.5" style="27" customWidth="1"/>
    <col min="11" max="12" width="5.5" style="27" customWidth="1"/>
    <col min="13" max="14" width="4.5" style="27" customWidth="1"/>
    <col min="15" max="15" width="7.6640625" style="27" bestFit="1" customWidth="1"/>
    <col min="16" max="16" width="8.5" style="27" bestFit="1" customWidth="1"/>
    <col min="17" max="17" width="20.33203125" style="23" customWidth="1"/>
    <col min="18" max="16384" width="9.1640625" style="3"/>
  </cols>
  <sheetData>
    <row r="1" spans="1:17" s="2" customFormat="1" ht="29" customHeight="1">
      <c r="A1" s="65" t="s">
        <v>176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</row>
    <row r="2" spans="1:17" s="2" customFormat="1" ht="62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s="1" customFormat="1" ht="12.75" customHeight="1">
      <c r="A3" s="73" t="s">
        <v>184</v>
      </c>
      <c r="B3" s="55" t="s">
        <v>0</v>
      </c>
      <c r="C3" s="75" t="s">
        <v>203</v>
      </c>
      <c r="D3" s="75" t="s">
        <v>5</v>
      </c>
      <c r="E3" s="59" t="s">
        <v>204</v>
      </c>
      <c r="F3" s="59" t="s">
        <v>6</v>
      </c>
      <c r="G3" s="59" t="s">
        <v>185</v>
      </c>
      <c r="H3" s="59"/>
      <c r="I3" s="59"/>
      <c r="J3" s="59"/>
      <c r="K3" s="59" t="s">
        <v>81</v>
      </c>
      <c r="L3" s="59"/>
      <c r="M3" s="59"/>
      <c r="N3" s="59"/>
      <c r="O3" s="59" t="s">
        <v>1</v>
      </c>
      <c r="P3" s="59" t="s">
        <v>3</v>
      </c>
      <c r="Q3" s="61" t="s">
        <v>2</v>
      </c>
    </row>
    <row r="4" spans="1:17" s="1" customFormat="1" ht="21" customHeight="1" thickBot="1">
      <c r="A4" s="74"/>
      <c r="B4" s="56"/>
      <c r="C4" s="60"/>
      <c r="D4" s="60"/>
      <c r="E4" s="60"/>
      <c r="F4" s="60"/>
      <c r="G4" s="24">
        <v>1</v>
      </c>
      <c r="H4" s="24">
        <v>2</v>
      </c>
      <c r="I4" s="24">
        <v>3</v>
      </c>
      <c r="J4" s="24" t="s">
        <v>4</v>
      </c>
      <c r="K4" s="24">
        <v>1</v>
      </c>
      <c r="L4" s="24">
        <v>2</v>
      </c>
      <c r="M4" s="24">
        <v>3</v>
      </c>
      <c r="N4" s="24" t="s">
        <v>4</v>
      </c>
      <c r="O4" s="60"/>
      <c r="P4" s="60"/>
      <c r="Q4" s="62"/>
    </row>
    <row r="5" spans="1:17" ht="16">
      <c r="A5" s="63" t="s">
        <v>8</v>
      </c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7">
      <c r="A6" s="28">
        <v>1</v>
      </c>
      <c r="B6" s="36" t="s">
        <v>142</v>
      </c>
      <c r="C6" s="36" t="s">
        <v>162</v>
      </c>
      <c r="D6" s="36" t="s">
        <v>72</v>
      </c>
      <c r="E6" s="36" t="s">
        <v>209</v>
      </c>
      <c r="F6" s="36" t="s">
        <v>202</v>
      </c>
      <c r="G6" s="37" t="s">
        <v>32</v>
      </c>
      <c r="H6" s="38" t="s">
        <v>23</v>
      </c>
      <c r="I6" s="38" t="s">
        <v>33</v>
      </c>
      <c r="J6" s="28"/>
      <c r="K6" s="37" t="s">
        <v>55</v>
      </c>
      <c r="L6" s="37" t="s">
        <v>21</v>
      </c>
      <c r="M6" s="38" t="s">
        <v>46</v>
      </c>
      <c r="N6" s="28"/>
      <c r="O6" s="28" t="str">
        <f>"190,0"</f>
        <v>190,0</v>
      </c>
      <c r="P6" s="28" t="str">
        <f>"106,9890"</f>
        <v>106,9890</v>
      </c>
      <c r="Q6" s="36"/>
    </row>
    <row r="7" spans="1:17">
      <c r="A7" s="29">
        <v>1</v>
      </c>
      <c r="B7" s="39" t="s">
        <v>142</v>
      </c>
      <c r="C7" s="39" t="s">
        <v>143</v>
      </c>
      <c r="D7" s="39" t="s">
        <v>72</v>
      </c>
      <c r="E7" s="39" t="s">
        <v>205</v>
      </c>
      <c r="F7" s="39" t="s">
        <v>202</v>
      </c>
      <c r="G7" s="40" t="s">
        <v>32</v>
      </c>
      <c r="H7" s="41" t="s">
        <v>23</v>
      </c>
      <c r="I7" s="41" t="s">
        <v>33</v>
      </c>
      <c r="J7" s="29"/>
      <c r="K7" s="40" t="s">
        <v>55</v>
      </c>
      <c r="L7" s="40" t="s">
        <v>21</v>
      </c>
      <c r="M7" s="41" t="s">
        <v>46</v>
      </c>
      <c r="N7" s="29"/>
      <c r="O7" s="29" t="str">
        <f>"190,0"</f>
        <v>190,0</v>
      </c>
      <c r="P7" s="29" t="str">
        <f>"106,9890"</f>
        <v>106,9890</v>
      </c>
      <c r="Q7" s="39"/>
    </row>
    <row r="9" spans="1:17" ht="16">
      <c r="A9" s="53" t="s">
        <v>34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7">
      <c r="A10" s="22">
        <v>1</v>
      </c>
      <c r="B10" s="25" t="s">
        <v>100</v>
      </c>
      <c r="C10" s="25" t="s">
        <v>101</v>
      </c>
      <c r="D10" s="25" t="s">
        <v>102</v>
      </c>
      <c r="E10" s="25" t="s">
        <v>205</v>
      </c>
      <c r="F10" s="25" t="s">
        <v>188</v>
      </c>
      <c r="G10" s="42" t="s">
        <v>26</v>
      </c>
      <c r="H10" s="42" t="s">
        <v>31</v>
      </c>
      <c r="I10" s="43" t="s">
        <v>27</v>
      </c>
      <c r="J10" s="22"/>
      <c r="K10" s="42" t="s">
        <v>22</v>
      </c>
      <c r="L10" s="42" t="s">
        <v>37</v>
      </c>
      <c r="M10" s="22"/>
      <c r="N10" s="22"/>
      <c r="O10" s="22" t="str">
        <f>"242,5"</f>
        <v>242,5</v>
      </c>
      <c r="P10" s="22" t="str">
        <f>"130,9597"</f>
        <v>130,9597</v>
      </c>
      <c r="Q10" s="25"/>
    </row>
  </sheetData>
  <mergeCells count="14">
    <mergeCell ref="A1:Q2"/>
    <mergeCell ref="A3:A4"/>
    <mergeCell ref="C3:C4"/>
    <mergeCell ref="D3:D4"/>
    <mergeCell ref="E3:E4"/>
    <mergeCell ref="F3:F4"/>
    <mergeCell ref="G3:J3"/>
    <mergeCell ref="K3:N3"/>
    <mergeCell ref="A9:N9"/>
    <mergeCell ref="B3:B4"/>
    <mergeCell ref="O3:O4"/>
    <mergeCell ref="P3:P4"/>
    <mergeCell ref="Q3:Q4"/>
    <mergeCell ref="A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2"/>
  <dimension ref="A1:M9"/>
  <sheetViews>
    <sheetView workbookViewId="0">
      <selection activeCell="E10" sqref="E10"/>
    </sheetView>
  </sheetViews>
  <sheetFormatPr baseColWidth="10" defaultColWidth="9.1640625" defaultRowHeight="13"/>
  <cols>
    <col min="1" max="1" width="7.1640625" style="23" bestFit="1" customWidth="1"/>
    <col min="2" max="2" width="19.1640625" style="23" customWidth="1"/>
    <col min="3" max="3" width="25.1640625" style="23" bestFit="1" customWidth="1"/>
    <col min="4" max="4" width="20.83203125" style="23" bestFit="1" customWidth="1"/>
    <col min="5" max="5" width="10.1640625" style="23" bestFit="1" customWidth="1"/>
    <col min="6" max="6" width="18.5" style="23" bestFit="1" customWidth="1"/>
    <col min="7" max="9" width="5.5" style="27" customWidth="1"/>
    <col min="10" max="10" width="4.5" style="27" customWidth="1"/>
    <col min="11" max="11" width="10.5" style="30" bestFit="1" customWidth="1"/>
    <col min="12" max="12" width="7.5" style="27" bestFit="1" customWidth="1"/>
    <col min="13" max="13" width="17.6640625" style="23" customWidth="1"/>
    <col min="14" max="16384" width="9.1640625" style="3"/>
  </cols>
  <sheetData>
    <row r="1" spans="1:13" s="2" customFormat="1" ht="29" customHeight="1">
      <c r="A1" s="65" t="s">
        <v>177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s="2" customFormat="1" ht="62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1" customFormat="1" ht="12.75" customHeight="1">
      <c r="A3" s="73" t="s">
        <v>184</v>
      </c>
      <c r="B3" s="55" t="s">
        <v>0</v>
      </c>
      <c r="C3" s="75" t="s">
        <v>203</v>
      </c>
      <c r="D3" s="75" t="s">
        <v>5</v>
      </c>
      <c r="E3" s="59" t="s">
        <v>204</v>
      </c>
      <c r="F3" s="59" t="s">
        <v>6</v>
      </c>
      <c r="G3" s="59" t="s">
        <v>185</v>
      </c>
      <c r="H3" s="59"/>
      <c r="I3" s="59"/>
      <c r="J3" s="59"/>
      <c r="K3" s="57" t="s">
        <v>64</v>
      </c>
      <c r="L3" s="59" t="s">
        <v>3</v>
      </c>
      <c r="M3" s="61" t="s">
        <v>2</v>
      </c>
    </row>
    <row r="4" spans="1:13" s="1" customFormat="1" ht="21" customHeight="1" thickBot="1">
      <c r="A4" s="74"/>
      <c r="B4" s="56"/>
      <c r="C4" s="60"/>
      <c r="D4" s="60"/>
      <c r="E4" s="60"/>
      <c r="F4" s="60"/>
      <c r="G4" s="24">
        <v>1</v>
      </c>
      <c r="H4" s="24">
        <v>2</v>
      </c>
      <c r="I4" s="24">
        <v>3</v>
      </c>
      <c r="J4" s="24" t="s">
        <v>4</v>
      </c>
      <c r="K4" s="58"/>
      <c r="L4" s="60"/>
      <c r="M4" s="62"/>
    </row>
    <row r="5" spans="1:13" ht="16">
      <c r="A5" s="63" t="s">
        <v>28</v>
      </c>
      <c r="B5" s="63"/>
      <c r="C5" s="64"/>
      <c r="D5" s="64"/>
      <c r="E5" s="64"/>
      <c r="F5" s="64"/>
      <c r="G5" s="64"/>
      <c r="H5" s="64"/>
      <c r="I5" s="64"/>
      <c r="J5" s="64"/>
    </row>
    <row r="6" spans="1:13">
      <c r="A6" s="22" t="s">
        <v>13</v>
      </c>
      <c r="B6" s="25" t="s">
        <v>95</v>
      </c>
      <c r="C6" s="25" t="s">
        <v>96</v>
      </c>
      <c r="D6" s="25" t="s">
        <v>73</v>
      </c>
      <c r="E6" s="25" t="s">
        <v>205</v>
      </c>
      <c r="F6" s="25" t="s">
        <v>199</v>
      </c>
      <c r="G6" s="43" t="s">
        <v>22</v>
      </c>
      <c r="H6" s="43" t="s">
        <v>22</v>
      </c>
      <c r="I6" s="43" t="s">
        <v>92</v>
      </c>
      <c r="J6" s="22"/>
      <c r="K6" s="33">
        <v>0</v>
      </c>
      <c r="L6" s="22" t="str">
        <f>"0,0000"</f>
        <v>0,0000</v>
      </c>
      <c r="M6" s="25"/>
    </row>
    <row r="8" spans="1:13" ht="16">
      <c r="A8" s="53" t="s">
        <v>29</v>
      </c>
      <c r="B8" s="53"/>
      <c r="C8" s="54"/>
      <c r="D8" s="54"/>
      <c r="E8" s="54"/>
      <c r="F8" s="54"/>
      <c r="G8" s="54"/>
      <c r="H8" s="54"/>
      <c r="I8" s="54"/>
      <c r="J8" s="54"/>
    </row>
    <row r="9" spans="1:13">
      <c r="A9" s="22">
        <v>1</v>
      </c>
      <c r="B9" s="25" t="s">
        <v>77</v>
      </c>
      <c r="C9" s="25" t="s">
        <v>78</v>
      </c>
      <c r="D9" s="25" t="s">
        <v>79</v>
      </c>
      <c r="E9" s="25" t="s">
        <v>205</v>
      </c>
      <c r="F9" s="25" t="s">
        <v>197</v>
      </c>
      <c r="G9" s="42" t="s">
        <v>51</v>
      </c>
      <c r="H9" s="42" t="s">
        <v>47</v>
      </c>
      <c r="I9" s="42" t="s">
        <v>36</v>
      </c>
      <c r="J9" s="22"/>
      <c r="K9" s="33" t="str">
        <f>"95,0"</f>
        <v>95,0</v>
      </c>
      <c r="L9" s="22" t="str">
        <f>"61,4792"</f>
        <v>61,4792</v>
      </c>
      <c r="M9" s="25"/>
    </row>
  </sheetData>
  <mergeCells count="13">
    <mergeCell ref="A1:M2"/>
    <mergeCell ref="A3:A4"/>
    <mergeCell ref="C3:C4"/>
    <mergeCell ref="D3:D4"/>
    <mergeCell ref="E3:E4"/>
    <mergeCell ref="F3:F4"/>
    <mergeCell ref="G3:J3"/>
    <mergeCell ref="A8:J8"/>
    <mergeCell ref="B3:B4"/>
    <mergeCell ref="K3:K4"/>
    <mergeCell ref="L3:L4"/>
    <mergeCell ref="M3:M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33"/>
  <dimension ref="A1:M9"/>
  <sheetViews>
    <sheetView workbookViewId="0">
      <selection activeCell="E10" sqref="E10"/>
    </sheetView>
  </sheetViews>
  <sheetFormatPr baseColWidth="10" defaultColWidth="9.1640625" defaultRowHeight="13"/>
  <cols>
    <col min="1" max="1" width="7.1640625" style="23" bestFit="1" customWidth="1"/>
    <col min="2" max="2" width="17.83203125" style="23" bestFit="1" customWidth="1"/>
    <col min="3" max="3" width="26" style="23" bestFit="1" customWidth="1"/>
    <col min="4" max="4" width="20.83203125" style="23" bestFit="1" customWidth="1"/>
    <col min="5" max="5" width="10.1640625" style="23" bestFit="1" customWidth="1"/>
    <col min="6" max="6" width="20.6640625" style="23" customWidth="1"/>
    <col min="7" max="9" width="5.5" style="27" customWidth="1"/>
    <col min="10" max="10" width="4.5" style="27" customWidth="1"/>
    <col min="11" max="11" width="10.5" style="27" bestFit="1" customWidth="1"/>
    <col min="12" max="12" width="8.83203125" style="27" customWidth="1"/>
    <col min="13" max="13" width="19.1640625" style="23" customWidth="1"/>
    <col min="14" max="16384" width="9.1640625" style="3"/>
  </cols>
  <sheetData>
    <row r="1" spans="1:13" s="2" customFormat="1" ht="29" customHeight="1">
      <c r="A1" s="65" t="s">
        <v>178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s="2" customFormat="1" ht="62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1" customFormat="1" ht="12.75" customHeight="1">
      <c r="A3" s="73" t="s">
        <v>184</v>
      </c>
      <c r="B3" s="55" t="s">
        <v>0</v>
      </c>
      <c r="C3" s="75" t="s">
        <v>203</v>
      </c>
      <c r="D3" s="75" t="s">
        <v>5</v>
      </c>
      <c r="E3" s="59" t="s">
        <v>204</v>
      </c>
      <c r="F3" s="59" t="s">
        <v>6</v>
      </c>
      <c r="G3" s="59" t="s">
        <v>185</v>
      </c>
      <c r="H3" s="59"/>
      <c r="I3" s="59"/>
      <c r="J3" s="59"/>
      <c r="K3" s="59" t="s">
        <v>64</v>
      </c>
      <c r="L3" s="59" t="s">
        <v>3</v>
      </c>
      <c r="M3" s="61" t="s">
        <v>2</v>
      </c>
    </row>
    <row r="4" spans="1:13" s="1" customFormat="1" ht="21" customHeight="1" thickBot="1">
      <c r="A4" s="74"/>
      <c r="B4" s="56"/>
      <c r="C4" s="60"/>
      <c r="D4" s="60"/>
      <c r="E4" s="60"/>
      <c r="F4" s="60"/>
      <c r="G4" s="24">
        <v>1</v>
      </c>
      <c r="H4" s="24">
        <v>2</v>
      </c>
      <c r="I4" s="24">
        <v>3</v>
      </c>
      <c r="J4" s="24" t="s">
        <v>4</v>
      </c>
      <c r="K4" s="60"/>
      <c r="L4" s="60"/>
      <c r="M4" s="62"/>
    </row>
    <row r="5" spans="1:13" ht="16">
      <c r="A5" s="63" t="s">
        <v>14</v>
      </c>
      <c r="B5" s="63"/>
      <c r="C5" s="64"/>
      <c r="D5" s="64"/>
      <c r="E5" s="64"/>
      <c r="F5" s="64"/>
      <c r="G5" s="64"/>
      <c r="H5" s="64"/>
      <c r="I5" s="64"/>
      <c r="J5" s="64"/>
    </row>
    <row r="6" spans="1:13">
      <c r="A6" s="22">
        <v>1</v>
      </c>
      <c r="B6" s="25" t="s">
        <v>97</v>
      </c>
      <c r="C6" s="25" t="s">
        <v>98</v>
      </c>
      <c r="D6" s="25" t="s">
        <v>99</v>
      </c>
      <c r="E6" s="25" t="s">
        <v>210</v>
      </c>
      <c r="F6" s="25" t="s">
        <v>186</v>
      </c>
      <c r="G6" s="42" t="s">
        <v>20</v>
      </c>
      <c r="H6" s="43" t="s">
        <v>41</v>
      </c>
      <c r="I6" s="43" t="s">
        <v>41</v>
      </c>
      <c r="J6" s="22"/>
      <c r="K6" s="22" t="str">
        <f>"55,0"</f>
        <v>55,0</v>
      </c>
      <c r="L6" s="22" t="str">
        <f>"47,7224"</f>
        <v>47,7224</v>
      </c>
      <c r="M6" s="25"/>
    </row>
    <row r="8" spans="1:13" ht="16">
      <c r="A8" s="53" t="s">
        <v>34</v>
      </c>
      <c r="B8" s="53"/>
      <c r="C8" s="54"/>
      <c r="D8" s="54"/>
      <c r="E8" s="54"/>
      <c r="F8" s="54"/>
      <c r="G8" s="54"/>
      <c r="H8" s="54"/>
      <c r="I8" s="54"/>
      <c r="J8" s="54"/>
    </row>
    <row r="9" spans="1:13">
      <c r="A9" s="22">
        <v>1</v>
      </c>
      <c r="B9" s="25" t="s">
        <v>100</v>
      </c>
      <c r="C9" s="25" t="s">
        <v>101</v>
      </c>
      <c r="D9" s="25" t="s">
        <v>102</v>
      </c>
      <c r="E9" s="25" t="s">
        <v>205</v>
      </c>
      <c r="F9" s="25" t="s">
        <v>188</v>
      </c>
      <c r="G9" s="42" t="s">
        <v>26</v>
      </c>
      <c r="H9" s="42" t="s">
        <v>31</v>
      </c>
      <c r="I9" s="43" t="s">
        <v>27</v>
      </c>
      <c r="J9" s="22"/>
      <c r="K9" s="22" t="str">
        <f>"137,5"</f>
        <v>137,5</v>
      </c>
      <c r="L9" s="22" t="str">
        <f>"74,2555"</f>
        <v>74,2555</v>
      </c>
      <c r="M9" s="25"/>
    </row>
  </sheetData>
  <mergeCells count="13">
    <mergeCell ref="A1:M2"/>
    <mergeCell ref="A3:A4"/>
    <mergeCell ref="C3:C4"/>
    <mergeCell ref="D3:D4"/>
    <mergeCell ref="E3:E4"/>
    <mergeCell ref="F3:F4"/>
    <mergeCell ref="G3:J3"/>
    <mergeCell ref="A8:J8"/>
    <mergeCell ref="B3:B4"/>
    <mergeCell ref="K3:K4"/>
    <mergeCell ref="L3:L4"/>
    <mergeCell ref="M3:M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4"/>
  <dimension ref="A1:M48"/>
  <sheetViews>
    <sheetView topLeftCell="A7" workbookViewId="0">
      <selection activeCell="E39" sqref="E39"/>
    </sheetView>
  </sheetViews>
  <sheetFormatPr baseColWidth="10" defaultColWidth="9.1640625" defaultRowHeight="13"/>
  <cols>
    <col min="1" max="1" width="7.1640625" style="23" bestFit="1" customWidth="1"/>
    <col min="2" max="2" width="19.5" style="23" bestFit="1" customWidth="1"/>
    <col min="3" max="3" width="28.6640625" style="23" bestFit="1" customWidth="1"/>
    <col min="4" max="4" width="20.83203125" style="23" bestFit="1" customWidth="1"/>
    <col min="5" max="5" width="10.1640625" style="23" bestFit="1" customWidth="1"/>
    <col min="6" max="6" width="20.33203125" style="23" bestFit="1" customWidth="1"/>
    <col min="7" max="10" width="5.5" style="27" customWidth="1"/>
    <col min="11" max="11" width="10.5" style="30" bestFit="1" customWidth="1"/>
    <col min="12" max="12" width="7.5" style="27" bestFit="1" customWidth="1"/>
    <col min="13" max="13" width="21.33203125" style="23" customWidth="1"/>
    <col min="14" max="16384" width="9.1640625" style="3"/>
  </cols>
  <sheetData>
    <row r="1" spans="1:13" s="2" customFormat="1" ht="29" customHeight="1">
      <c r="A1" s="65" t="s">
        <v>180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s="2" customFormat="1" ht="62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1" customFormat="1" ht="12.75" customHeight="1">
      <c r="A3" s="73" t="s">
        <v>184</v>
      </c>
      <c r="B3" s="55" t="s">
        <v>0</v>
      </c>
      <c r="C3" s="75" t="s">
        <v>203</v>
      </c>
      <c r="D3" s="75" t="s">
        <v>5</v>
      </c>
      <c r="E3" s="59" t="s">
        <v>204</v>
      </c>
      <c r="F3" s="59" t="s">
        <v>6</v>
      </c>
      <c r="G3" s="59" t="s">
        <v>185</v>
      </c>
      <c r="H3" s="59"/>
      <c r="I3" s="59"/>
      <c r="J3" s="59"/>
      <c r="K3" s="57" t="s">
        <v>64</v>
      </c>
      <c r="L3" s="59" t="s">
        <v>3</v>
      </c>
      <c r="M3" s="61" t="s">
        <v>2</v>
      </c>
    </row>
    <row r="4" spans="1:13" s="1" customFormat="1" ht="21" customHeight="1" thickBot="1">
      <c r="A4" s="74"/>
      <c r="B4" s="56"/>
      <c r="C4" s="60"/>
      <c r="D4" s="60"/>
      <c r="E4" s="60"/>
      <c r="F4" s="60"/>
      <c r="G4" s="24">
        <v>1</v>
      </c>
      <c r="H4" s="24">
        <v>2</v>
      </c>
      <c r="I4" s="24">
        <v>3</v>
      </c>
      <c r="J4" s="24" t="s">
        <v>4</v>
      </c>
      <c r="K4" s="58"/>
      <c r="L4" s="60"/>
      <c r="M4" s="62"/>
    </row>
    <row r="5" spans="1:13" ht="16">
      <c r="A5" s="63" t="s">
        <v>52</v>
      </c>
      <c r="B5" s="63"/>
      <c r="C5" s="64"/>
      <c r="D5" s="64"/>
      <c r="E5" s="64"/>
      <c r="F5" s="64"/>
      <c r="G5" s="64"/>
      <c r="H5" s="64"/>
      <c r="I5" s="64"/>
      <c r="J5" s="64"/>
    </row>
    <row r="6" spans="1:13">
      <c r="A6" s="22">
        <v>1</v>
      </c>
      <c r="B6" s="25" t="s">
        <v>65</v>
      </c>
      <c r="C6" s="25" t="s">
        <v>66</v>
      </c>
      <c r="D6" s="25" t="s">
        <v>67</v>
      </c>
      <c r="E6" s="25" t="s">
        <v>205</v>
      </c>
      <c r="F6" s="25" t="s">
        <v>186</v>
      </c>
      <c r="G6" s="42" t="s">
        <v>88</v>
      </c>
      <c r="H6" s="42" t="s">
        <v>89</v>
      </c>
      <c r="I6" s="42" t="s">
        <v>69</v>
      </c>
      <c r="J6" s="22"/>
      <c r="K6" s="33" t="str">
        <f>"30,0"</f>
        <v>30,0</v>
      </c>
      <c r="L6" s="22" t="str">
        <f>"31,8660"</f>
        <v>31,8660</v>
      </c>
      <c r="M6" s="25" t="s">
        <v>68</v>
      </c>
    </row>
    <row r="8" spans="1:13" ht="16">
      <c r="A8" s="53" t="s">
        <v>15</v>
      </c>
      <c r="B8" s="53"/>
      <c r="C8" s="54"/>
      <c r="D8" s="54"/>
      <c r="E8" s="54"/>
      <c r="F8" s="54"/>
      <c r="G8" s="54"/>
      <c r="H8" s="54"/>
      <c r="I8" s="54"/>
      <c r="J8" s="54"/>
    </row>
    <row r="9" spans="1:13">
      <c r="A9" s="22">
        <v>1</v>
      </c>
      <c r="B9" s="25" t="s">
        <v>113</v>
      </c>
      <c r="C9" s="25" t="s">
        <v>163</v>
      </c>
      <c r="D9" s="25" t="s">
        <v>114</v>
      </c>
      <c r="E9" s="25" t="s">
        <v>206</v>
      </c>
      <c r="F9" s="25" t="s">
        <v>186</v>
      </c>
      <c r="G9" s="42" t="s">
        <v>48</v>
      </c>
      <c r="H9" s="42" t="s">
        <v>85</v>
      </c>
      <c r="I9" s="43" t="s">
        <v>49</v>
      </c>
      <c r="J9" s="22"/>
      <c r="K9" s="33" t="str">
        <f>"36,0"</f>
        <v>36,0</v>
      </c>
      <c r="L9" s="22" t="str">
        <f>"36,3761"</f>
        <v>36,3761</v>
      </c>
      <c r="M9" s="25" t="s">
        <v>182</v>
      </c>
    </row>
    <row r="11" spans="1:13" ht="16">
      <c r="A11" s="53" t="s">
        <v>15</v>
      </c>
      <c r="B11" s="53"/>
      <c r="C11" s="54"/>
      <c r="D11" s="54"/>
      <c r="E11" s="54"/>
      <c r="F11" s="54"/>
      <c r="G11" s="54"/>
      <c r="H11" s="54"/>
      <c r="I11" s="54"/>
      <c r="J11" s="54"/>
    </row>
    <row r="12" spans="1:13">
      <c r="A12" s="28">
        <v>1</v>
      </c>
      <c r="B12" s="36" t="s">
        <v>115</v>
      </c>
      <c r="C12" s="36" t="s">
        <v>164</v>
      </c>
      <c r="D12" s="36" t="s">
        <v>116</v>
      </c>
      <c r="E12" s="36" t="s">
        <v>208</v>
      </c>
      <c r="F12" s="36" t="s">
        <v>186</v>
      </c>
      <c r="G12" s="37" t="s">
        <v>39</v>
      </c>
      <c r="H12" s="37" t="s">
        <v>18</v>
      </c>
      <c r="I12" s="38" t="s">
        <v>19</v>
      </c>
      <c r="J12" s="28"/>
      <c r="K12" s="31" t="str">
        <f>"50,0"</f>
        <v>50,0</v>
      </c>
      <c r="L12" s="28" t="str">
        <f>"37,4675"</f>
        <v>37,4675</v>
      </c>
      <c r="M12" s="36" t="s">
        <v>182</v>
      </c>
    </row>
    <row r="13" spans="1:13">
      <c r="A13" s="34">
        <v>1</v>
      </c>
      <c r="B13" s="49" t="s">
        <v>117</v>
      </c>
      <c r="C13" s="49" t="s">
        <v>118</v>
      </c>
      <c r="D13" s="49" t="s">
        <v>93</v>
      </c>
      <c r="E13" s="49" t="s">
        <v>205</v>
      </c>
      <c r="F13" s="49" t="s">
        <v>191</v>
      </c>
      <c r="G13" s="50" t="s">
        <v>43</v>
      </c>
      <c r="H13" s="50" t="s">
        <v>56</v>
      </c>
      <c r="I13" s="51" t="s">
        <v>119</v>
      </c>
      <c r="J13" s="34"/>
      <c r="K13" s="35" t="str">
        <f>"67,5"</f>
        <v>67,5</v>
      </c>
      <c r="L13" s="34" t="str">
        <f>"50,8376"</f>
        <v>50,8376</v>
      </c>
      <c r="M13" s="49"/>
    </row>
    <row r="14" spans="1:13">
      <c r="A14" s="34">
        <v>2</v>
      </c>
      <c r="B14" s="49" t="s">
        <v>120</v>
      </c>
      <c r="C14" s="49" t="s">
        <v>121</v>
      </c>
      <c r="D14" s="49" t="s">
        <v>93</v>
      </c>
      <c r="E14" s="49" t="s">
        <v>205</v>
      </c>
      <c r="F14" s="49" t="s">
        <v>186</v>
      </c>
      <c r="G14" s="50" t="s">
        <v>19</v>
      </c>
      <c r="H14" s="50" t="s">
        <v>41</v>
      </c>
      <c r="I14" s="51" t="s">
        <v>122</v>
      </c>
      <c r="J14" s="34"/>
      <c r="K14" s="35" t="str">
        <f>"60,0"</f>
        <v>60,0</v>
      </c>
      <c r="L14" s="34" t="str">
        <f>"45,1890"</f>
        <v>45,1890</v>
      </c>
      <c r="M14" s="49"/>
    </row>
    <row r="15" spans="1:13">
      <c r="A15" s="34">
        <v>1</v>
      </c>
      <c r="B15" s="49" t="s">
        <v>120</v>
      </c>
      <c r="C15" s="49" t="s">
        <v>165</v>
      </c>
      <c r="D15" s="49" t="s">
        <v>93</v>
      </c>
      <c r="E15" s="49" t="s">
        <v>206</v>
      </c>
      <c r="F15" s="49" t="s">
        <v>186</v>
      </c>
      <c r="G15" s="50" t="s">
        <v>19</v>
      </c>
      <c r="H15" s="50" t="s">
        <v>41</v>
      </c>
      <c r="I15" s="51" t="s">
        <v>122</v>
      </c>
      <c r="J15" s="34"/>
      <c r="K15" s="35" t="str">
        <f>"60,0"</f>
        <v>60,0</v>
      </c>
      <c r="L15" s="34" t="str">
        <f>"46,0928"</f>
        <v>46,0928</v>
      </c>
      <c r="M15" s="49"/>
    </row>
    <row r="16" spans="1:13">
      <c r="A16" s="29">
        <v>2</v>
      </c>
      <c r="B16" s="39" t="s">
        <v>123</v>
      </c>
      <c r="C16" s="39" t="s">
        <v>166</v>
      </c>
      <c r="D16" s="39" t="s">
        <v>57</v>
      </c>
      <c r="E16" s="39" t="s">
        <v>206</v>
      </c>
      <c r="F16" s="39" t="s">
        <v>192</v>
      </c>
      <c r="G16" s="40" t="s">
        <v>39</v>
      </c>
      <c r="H16" s="41" t="s">
        <v>18</v>
      </c>
      <c r="I16" s="40" t="s">
        <v>18</v>
      </c>
      <c r="J16" s="29"/>
      <c r="K16" s="32" t="str">
        <f>"50,0"</f>
        <v>50,0</v>
      </c>
      <c r="L16" s="29" t="str">
        <f>"40,6808"</f>
        <v>40,6808</v>
      </c>
      <c r="M16" s="39"/>
    </row>
    <row r="18" spans="1:13" ht="16">
      <c r="A18" s="53" t="s">
        <v>28</v>
      </c>
      <c r="B18" s="53"/>
      <c r="C18" s="54"/>
      <c r="D18" s="54"/>
      <c r="E18" s="54"/>
      <c r="F18" s="54"/>
      <c r="G18" s="54"/>
      <c r="H18" s="54"/>
      <c r="I18" s="54"/>
      <c r="J18" s="54"/>
    </row>
    <row r="19" spans="1:13">
      <c r="A19" s="28">
        <v>1</v>
      </c>
      <c r="B19" s="36" t="s">
        <v>124</v>
      </c>
      <c r="C19" s="36" t="s">
        <v>167</v>
      </c>
      <c r="D19" s="36" t="s">
        <v>125</v>
      </c>
      <c r="E19" s="36" t="s">
        <v>209</v>
      </c>
      <c r="F19" s="36" t="s">
        <v>186</v>
      </c>
      <c r="G19" s="37" t="s">
        <v>54</v>
      </c>
      <c r="H19" s="37" t="s">
        <v>18</v>
      </c>
      <c r="I19" s="38" t="s">
        <v>20</v>
      </c>
      <c r="J19" s="28"/>
      <c r="K19" s="31" t="str">
        <f>"50,0"</f>
        <v>50,0</v>
      </c>
      <c r="L19" s="28" t="str">
        <f>"35,2075"</f>
        <v>35,2075</v>
      </c>
      <c r="M19" s="36"/>
    </row>
    <row r="20" spans="1:13">
      <c r="A20" s="34">
        <v>1</v>
      </c>
      <c r="B20" s="49" t="s">
        <v>95</v>
      </c>
      <c r="C20" s="49" t="s">
        <v>96</v>
      </c>
      <c r="D20" s="49" t="s">
        <v>73</v>
      </c>
      <c r="E20" s="49" t="s">
        <v>205</v>
      </c>
      <c r="F20" s="49" t="s">
        <v>199</v>
      </c>
      <c r="G20" s="50" t="s">
        <v>41</v>
      </c>
      <c r="H20" s="51" t="s">
        <v>43</v>
      </c>
      <c r="I20" s="51" t="s">
        <v>43</v>
      </c>
      <c r="J20" s="34"/>
      <c r="K20" s="35" t="str">
        <f>"60,0"</f>
        <v>60,0</v>
      </c>
      <c r="L20" s="34" t="str">
        <f>"41,6010"</f>
        <v>41,6010</v>
      </c>
      <c r="M20" s="49"/>
    </row>
    <row r="21" spans="1:13">
      <c r="A21" s="29">
        <v>2</v>
      </c>
      <c r="B21" s="39" t="s">
        <v>126</v>
      </c>
      <c r="C21" s="39" t="s">
        <v>127</v>
      </c>
      <c r="D21" s="39" t="s">
        <v>73</v>
      </c>
      <c r="E21" s="39" t="s">
        <v>205</v>
      </c>
      <c r="F21" s="39" t="s">
        <v>196</v>
      </c>
      <c r="G21" s="40" t="s">
        <v>50</v>
      </c>
      <c r="H21" s="40" t="s">
        <v>54</v>
      </c>
      <c r="I21" s="40" t="s">
        <v>18</v>
      </c>
      <c r="J21" s="29"/>
      <c r="K21" s="32" t="str">
        <f>"50,0"</f>
        <v>50,0</v>
      </c>
      <c r="L21" s="29" t="str">
        <f>"34,6675"</f>
        <v>34,6675</v>
      </c>
      <c r="M21" s="39" t="s">
        <v>128</v>
      </c>
    </row>
    <row r="23" spans="1:13" ht="16">
      <c r="A23" s="53" t="s">
        <v>29</v>
      </c>
      <c r="B23" s="53"/>
      <c r="C23" s="54"/>
      <c r="D23" s="54"/>
      <c r="E23" s="54"/>
      <c r="F23" s="54"/>
      <c r="G23" s="54"/>
      <c r="H23" s="54"/>
      <c r="I23" s="54"/>
      <c r="J23" s="54"/>
    </row>
    <row r="24" spans="1:13">
      <c r="A24" s="28">
        <v>1</v>
      </c>
      <c r="B24" s="36" t="s">
        <v>75</v>
      </c>
      <c r="C24" s="36" t="s">
        <v>168</v>
      </c>
      <c r="D24" s="36" t="s">
        <v>76</v>
      </c>
      <c r="E24" s="36" t="s">
        <v>208</v>
      </c>
      <c r="F24" s="36" t="s">
        <v>190</v>
      </c>
      <c r="G24" s="37" t="s">
        <v>40</v>
      </c>
      <c r="H24" s="38" t="s">
        <v>56</v>
      </c>
      <c r="I24" s="38" t="s">
        <v>56</v>
      </c>
      <c r="J24" s="28"/>
      <c r="K24" s="31" t="str">
        <f>"57,5"</f>
        <v>57,5</v>
      </c>
      <c r="L24" s="28" t="str">
        <f>"37,9529"</f>
        <v>37,9529</v>
      </c>
      <c r="M24" s="36"/>
    </row>
    <row r="25" spans="1:13">
      <c r="A25" s="34">
        <v>1</v>
      </c>
      <c r="B25" s="49" t="s">
        <v>129</v>
      </c>
      <c r="C25" s="49" t="s">
        <v>169</v>
      </c>
      <c r="D25" s="49" t="s">
        <v>62</v>
      </c>
      <c r="E25" s="49" t="s">
        <v>209</v>
      </c>
      <c r="F25" s="49" t="s">
        <v>186</v>
      </c>
      <c r="G25" s="50" t="s">
        <v>17</v>
      </c>
      <c r="H25" s="50" t="s">
        <v>21</v>
      </c>
      <c r="I25" s="51" t="s">
        <v>25</v>
      </c>
      <c r="J25" s="34"/>
      <c r="K25" s="35" t="str">
        <f>"80,0"</f>
        <v>80,0</v>
      </c>
      <c r="L25" s="34" t="str">
        <f>"52,6680"</f>
        <v>52,6680</v>
      </c>
      <c r="M25" s="49" t="s">
        <v>74</v>
      </c>
    </row>
    <row r="26" spans="1:13">
      <c r="A26" s="34">
        <v>1</v>
      </c>
      <c r="B26" s="49" t="s">
        <v>130</v>
      </c>
      <c r="C26" s="49" t="s">
        <v>131</v>
      </c>
      <c r="D26" s="49" t="s">
        <v>94</v>
      </c>
      <c r="E26" s="49" t="s">
        <v>205</v>
      </c>
      <c r="F26" s="49" t="s">
        <v>195</v>
      </c>
      <c r="G26" s="50" t="s">
        <v>43</v>
      </c>
      <c r="H26" s="51" t="s">
        <v>24</v>
      </c>
      <c r="I26" s="51" t="s">
        <v>24</v>
      </c>
      <c r="J26" s="34"/>
      <c r="K26" s="35" t="str">
        <f>"65,0"</f>
        <v>65,0</v>
      </c>
      <c r="L26" s="34" t="str">
        <f>"42,2663"</f>
        <v>42,2663</v>
      </c>
      <c r="M26" s="49"/>
    </row>
    <row r="27" spans="1:13">
      <c r="A27" s="34">
        <v>2</v>
      </c>
      <c r="B27" s="49" t="s">
        <v>132</v>
      </c>
      <c r="C27" s="49" t="s">
        <v>133</v>
      </c>
      <c r="D27" s="49" t="s">
        <v>58</v>
      </c>
      <c r="E27" s="49" t="s">
        <v>205</v>
      </c>
      <c r="F27" s="49" t="s">
        <v>198</v>
      </c>
      <c r="G27" s="50" t="s">
        <v>41</v>
      </c>
      <c r="H27" s="51" t="s">
        <v>42</v>
      </c>
      <c r="I27" s="50" t="s">
        <v>42</v>
      </c>
      <c r="J27" s="34"/>
      <c r="K27" s="35" t="str">
        <f>"62,5"</f>
        <v>62,5</v>
      </c>
      <c r="L27" s="34" t="str">
        <f>"40,2875"</f>
        <v>40,2875</v>
      </c>
      <c r="M27" s="49" t="s">
        <v>134</v>
      </c>
    </row>
    <row r="28" spans="1:13">
      <c r="A28" s="29">
        <v>1</v>
      </c>
      <c r="B28" s="39" t="s">
        <v>82</v>
      </c>
      <c r="C28" s="39" t="s">
        <v>170</v>
      </c>
      <c r="D28" s="39" t="s">
        <v>83</v>
      </c>
      <c r="E28" s="39" t="s">
        <v>207</v>
      </c>
      <c r="F28" s="39" t="s">
        <v>186</v>
      </c>
      <c r="G28" s="40" t="s">
        <v>20</v>
      </c>
      <c r="H28" s="40" t="s">
        <v>41</v>
      </c>
      <c r="I28" s="41" t="s">
        <v>42</v>
      </c>
      <c r="J28" s="29"/>
      <c r="K28" s="32" t="str">
        <f>"60,0"</f>
        <v>60,0</v>
      </c>
      <c r="L28" s="29" t="str">
        <f>"46,5429"</f>
        <v>46,5429</v>
      </c>
      <c r="M28" s="39" t="s">
        <v>183</v>
      </c>
    </row>
    <row r="30" spans="1:13" ht="16">
      <c r="A30" s="53" t="s">
        <v>30</v>
      </c>
      <c r="B30" s="53"/>
      <c r="C30" s="54"/>
      <c r="D30" s="54"/>
      <c r="E30" s="54"/>
      <c r="F30" s="54"/>
      <c r="G30" s="54"/>
      <c r="H30" s="54"/>
      <c r="I30" s="54"/>
      <c r="J30" s="54"/>
    </row>
    <row r="31" spans="1:13">
      <c r="A31" s="28">
        <v>1</v>
      </c>
      <c r="B31" s="36" t="s">
        <v>135</v>
      </c>
      <c r="C31" s="36" t="s">
        <v>136</v>
      </c>
      <c r="D31" s="36" t="s">
        <v>59</v>
      </c>
      <c r="E31" s="36" t="s">
        <v>205</v>
      </c>
      <c r="F31" s="36" t="s">
        <v>186</v>
      </c>
      <c r="G31" s="37" t="s">
        <v>17</v>
      </c>
      <c r="H31" s="37" t="s">
        <v>21</v>
      </c>
      <c r="I31" s="37" t="s">
        <v>137</v>
      </c>
      <c r="J31" s="38" t="s">
        <v>46</v>
      </c>
      <c r="K31" s="31" t="str">
        <f>"83,0"</f>
        <v>83,0</v>
      </c>
      <c r="L31" s="28" t="str">
        <f>"51,5720"</f>
        <v>51,5720</v>
      </c>
      <c r="M31" s="36"/>
    </row>
    <row r="32" spans="1:13">
      <c r="A32" s="34">
        <v>2</v>
      </c>
      <c r="B32" s="49" t="s">
        <v>61</v>
      </c>
      <c r="C32" s="49" t="s">
        <v>138</v>
      </c>
      <c r="D32" s="49" t="s">
        <v>60</v>
      </c>
      <c r="E32" s="49" t="s">
        <v>205</v>
      </c>
      <c r="F32" s="49" t="s">
        <v>193</v>
      </c>
      <c r="G32" s="50" t="s">
        <v>43</v>
      </c>
      <c r="H32" s="50" t="s">
        <v>24</v>
      </c>
      <c r="I32" s="51" t="s">
        <v>17</v>
      </c>
      <c r="J32" s="34"/>
      <c r="K32" s="35" t="str">
        <f>"70,0"</f>
        <v>70,0</v>
      </c>
      <c r="L32" s="34" t="str">
        <f>"43,2670"</f>
        <v>43,2670</v>
      </c>
      <c r="M32" s="49"/>
    </row>
    <row r="33" spans="1:13">
      <c r="A33" s="34">
        <v>3</v>
      </c>
      <c r="B33" s="49" t="s">
        <v>139</v>
      </c>
      <c r="C33" s="49" t="s">
        <v>140</v>
      </c>
      <c r="D33" s="49" t="s">
        <v>141</v>
      </c>
      <c r="E33" s="49" t="s">
        <v>205</v>
      </c>
      <c r="F33" s="49" t="s">
        <v>200</v>
      </c>
      <c r="G33" s="50" t="s">
        <v>41</v>
      </c>
      <c r="H33" s="50" t="s">
        <v>43</v>
      </c>
      <c r="I33" s="51" t="s">
        <v>24</v>
      </c>
      <c r="J33" s="34"/>
      <c r="K33" s="35" t="str">
        <f>"65,0"</f>
        <v>65,0</v>
      </c>
      <c r="L33" s="34" t="str">
        <f>"41,7040"</f>
        <v>41,7040</v>
      </c>
      <c r="M33" s="49"/>
    </row>
    <row r="34" spans="1:13">
      <c r="A34" s="34">
        <v>1</v>
      </c>
      <c r="B34" s="49" t="s">
        <v>135</v>
      </c>
      <c r="C34" s="49" t="s">
        <v>171</v>
      </c>
      <c r="D34" s="49" t="s">
        <v>59</v>
      </c>
      <c r="E34" s="49" t="s">
        <v>206</v>
      </c>
      <c r="F34" s="49" t="s">
        <v>186</v>
      </c>
      <c r="G34" s="50" t="s">
        <v>17</v>
      </c>
      <c r="H34" s="50" t="s">
        <v>21</v>
      </c>
      <c r="I34" s="52">
        <v>83</v>
      </c>
      <c r="J34" s="51" t="s">
        <v>46</v>
      </c>
      <c r="K34" s="35" t="str">
        <f>"83,0"</f>
        <v>83,0</v>
      </c>
      <c r="L34" s="34" t="str">
        <f>"51,5720"</f>
        <v>51,5720</v>
      </c>
      <c r="M34" s="49"/>
    </row>
    <row r="35" spans="1:13">
      <c r="A35" s="29">
        <v>2</v>
      </c>
      <c r="B35" s="39" t="s">
        <v>61</v>
      </c>
      <c r="C35" s="39" t="s">
        <v>160</v>
      </c>
      <c r="D35" s="39">
        <v>88.4</v>
      </c>
      <c r="E35" s="39" t="s">
        <v>206</v>
      </c>
      <c r="F35" s="39" t="s">
        <v>193</v>
      </c>
      <c r="G35" s="40" t="s">
        <v>43</v>
      </c>
      <c r="H35" s="40" t="s">
        <v>24</v>
      </c>
      <c r="I35" s="41" t="s">
        <v>17</v>
      </c>
      <c r="J35" s="29"/>
      <c r="K35" s="32">
        <f ca="1">"70,0"</f>
        <v>0</v>
      </c>
      <c r="L35" s="29" t="str">
        <f>"45,6467"</f>
        <v>45,6467</v>
      </c>
      <c r="M35" s="39"/>
    </row>
    <row r="37" spans="1:13" ht="16">
      <c r="A37" s="53" t="s">
        <v>14</v>
      </c>
      <c r="B37" s="53"/>
      <c r="C37" s="54"/>
      <c r="D37" s="54"/>
      <c r="E37" s="54"/>
      <c r="F37" s="54"/>
      <c r="G37" s="54"/>
      <c r="H37" s="54"/>
      <c r="I37" s="54"/>
      <c r="J37" s="54"/>
    </row>
    <row r="38" spans="1:13">
      <c r="A38" s="22">
        <v>1</v>
      </c>
      <c r="B38" s="25" t="s">
        <v>86</v>
      </c>
      <c r="C38" s="25" t="s">
        <v>172</v>
      </c>
      <c r="D38" s="25" t="s">
        <v>87</v>
      </c>
      <c r="E38" s="25" t="s">
        <v>206</v>
      </c>
      <c r="F38" s="25" t="s">
        <v>186</v>
      </c>
      <c r="G38" s="43" t="s">
        <v>39</v>
      </c>
      <c r="H38" s="42" t="s">
        <v>39</v>
      </c>
      <c r="I38" s="43" t="s">
        <v>54</v>
      </c>
      <c r="J38" s="22"/>
      <c r="K38" s="33" t="str">
        <f>"45,0"</f>
        <v>45,0</v>
      </c>
      <c r="L38" s="22" t="str">
        <f>"28,3758"</f>
        <v>28,3758</v>
      </c>
      <c r="M38" s="25"/>
    </row>
    <row r="40" spans="1:13" ht="16">
      <c r="F40" s="44"/>
      <c r="G40" s="23"/>
      <c r="M40" s="27"/>
    </row>
    <row r="41" spans="1:13">
      <c r="G41" s="23"/>
      <c r="M41" s="27"/>
    </row>
    <row r="42" spans="1:13" ht="18">
      <c r="B42" s="45" t="s">
        <v>7</v>
      </c>
      <c r="C42" s="45"/>
      <c r="G42" s="3"/>
      <c r="M42" s="27"/>
    </row>
    <row r="43" spans="1:13" ht="16">
      <c r="B43" s="46" t="s">
        <v>10</v>
      </c>
      <c r="C43" s="46"/>
      <c r="G43" s="3"/>
      <c r="M43" s="27"/>
    </row>
    <row r="44" spans="1:13" ht="14">
      <c r="B44" s="47"/>
      <c r="C44" s="48" t="s">
        <v>35</v>
      </c>
      <c r="G44" s="3"/>
      <c r="M44" s="27"/>
    </row>
    <row r="45" spans="1:13" ht="14">
      <c r="B45" s="26" t="s">
        <v>11</v>
      </c>
      <c r="C45" s="26" t="s">
        <v>12</v>
      </c>
      <c r="D45" s="26" t="s">
        <v>181</v>
      </c>
      <c r="E45" s="26" t="s">
        <v>63</v>
      </c>
      <c r="F45" s="26" t="s">
        <v>84</v>
      </c>
      <c r="G45" s="3"/>
      <c r="M45" s="27"/>
    </row>
    <row r="46" spans="1:13">
      <c r="B46" s="23" t="s">
        <v>135</v>
      </c>
      <c r="C46" s="23" t="s">
        <v>35</v>
      </c>
      <c r="D46" s="27">
        <v>90</v>
      </c>
      <c r="E46" s="27" t="s">
        <v>137</v>
      </c>
      <c r="F46" s="27">
        <v>515720</v>
      </c>
      <c r="G46" s="3"/>
      <c r="M46" s="27"/>
    </row>
    <row r="47" spans="1:13">
      <c r="B47" s="23" t="s">
        <v>117</v>
      </c>
      <c r="C47" s="23" t="s">
        <v>35</v>
      </c>
      <c r="D47" s="27">
        <v>67.5</v>
      </c>
      <c r="E47" s="27" t="s">
        <v>56</v>
      </c>
      <c r="F47" s="27">
        <v>508376</v>
      </c>
      <c r="G47" s="3"/>
      <c r="M47" s="27"/>
    </row>
    <row r="48" spans="1:13">
      <c r="B48" s="23" t="s">
        <v>120</v>
      </c>
      <c r="C48" s="23" t="s">
        <v>35</v>
      </c>
      <c r="D48" s="27">
        <v>67.5</v>
      </c>
      <c r="E48" s="27" t="s">
        <v>41</v>
      </c>
      <c r="F48" s="27">
        <v>451890</v>
      </c>
      <c r="G48" s="3"/>
      <c r="M48" s="27"/>
    </row>
  </sheetData>
  <mergeCells count="18">
    <mergeCell ref="A1:M2"/>
    <mergeCell ref="A3:A4"/>
    <mergeCell ref="C3:C4"/>
    <mergeCell ref="D3:D4"/>
    <mergeCell ref="E3:E4"/>
    <mergeCell ref="F3:F4"/>
    <mergeCell ref="G3:J3"/>
    <mergeCell ref="A37:J37"/>
    <mergeCell ref="K3:K4"/>
    <mergeCell ref="L3:L4"/>
    <mergeCell ref="M3:M4"/>
    <mergeCell ref="A5:J5"/>
    <mergeCell ref="B3:B4"/>
    <mergeCell ref="A8:J8"/>
    <mergeCell ref="A11:J11"/>
    <mergeCell ref="A18:J18"/>
    <mergeCell ref="A23:J23"/>
    <mergeCell ref="A30:J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35"/>
  <dimension ref="A1:M18"/>
  <sheetViews>
    <sheetView tabSelected="1" workbookViewId="0">
      <selection activeCell="E19" sqref="E19"/>
    </sheetView>
  </sheetViews>
  <sheetFormatPr baseColWidth="10" defaultColWidth="9.1640625" defaultRowHeight="13"/>
  <cols>
    <col min="1" max="1" width="7.1640625" style="23" bestFit="1" customWidth="1"/>
    <col min="2" max="2" width="17.83203125" style="23" bestFit="1" customWidth="1"/>
    <col min="3" max="3" width="28.6640625" style="23" bestFit="1" customWidth="1"/>
    <col min="4" max="4" width="20.83203125" style="23" bestFit="1" customWidth="1"/>
    <col min="5" max="5" width="10.1640625" style="23" bestFit="1" customWidth="1"/>
    <col min="6" max="6" width="23" style="23" bestFit="1" customWidth="1"/>
    <col min="7" max="10" width="5.5" style="27" customWidth="1"/>
    <col min="11" max="11" width="10.5" style="27" bestFit="1" customWidth="1"/>
    <col min="12" max="12" width="10" style="27" customWidth="1"/>
    <col min="13" max="13" width="21.33203125" style="23" customWidth="1"/>
    <col min="14" max="16384" width="9.1640625" style="3"/>
  </cols>
  <sheetData>
    <row r="1" spans="1:13" s="2" customFormat="1" ht="29" customHeight="1">
      <c r="A1" s="65" t="s">
        <v>179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s="2" customFormat="1" ht="62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1" customFormat="1" ht="12.75" customHeight="1">
      <c r="A3" s="73" t="s">
        <v>184</v>
      </c>
      <c r="B3" s="55" t="s">
        <v>0</v>
      </c>
      <c r="C3" s="75" t="s">
        <v>203</v>
      </c>
      <c r="D3" s="75" t="s">
        <v>5</v>
      </c>
      <c r="E3" s="59" t="s">
        <v>204</v>
      </c>
      <c r="F3" s="59" t="s">
        <v>6</v>
      </c>
      <c r="G3" s="59" t="s">
        <v>185</v>
      </c>
      <c r="H3" s="59"/>
      <c r="I3" s="59"/>
      <c r="J3" s="59"/>
      <c r="K3" s="59" t="s">
        <v>64</v>
      </c>
      <c r="L3" s="59" t="s">
        <v>3</v>
      </c>
      <c r="M3" s="61" t="s">
        <v>2</v>
      </c>
    </row>
    <row r="4" spans="1:13" s="1" customFormat="1" ht="21" customHeight="1" thickBot="1">
      <c r="A4" s="74"/>
      <c r="B4" s="56"/>
      <c r="C4" s="60"/>
      <c r="D4" s="60"/>
      <c r="E4" s="60"/>
      <c r="F4" s="60"/>
      <c r="G4" s="24">
        <v>1</v>
      </c>
      <c r="H4" s="24">
        <v>2</v>
      </c>
      <c r="I4" s="24">
        <v>3</v>
      </c>
      <c r="J4" s="24" t="s">
        <v>4</v>
      </c>
      <c r="K4" s="60"/>
      <c r="L4" s="60"/>
      <c r="M4" s="62"/>
    </row>
    <row r="5" spans="1:13" ht="16">
      <c r="A5" s="63" t="s">
        <v>15</v>
      </c>
      <c r="B5" s="63"/>
      <c r="C5" s="64"/>
      <c r="D5" s="64"/>
      <c r="E5" s="64"/>
      <c r="F5" s="64"/>
      <c r="G5" s="64"/>
      <c r="H5" s="64"/>
      <c r="I5" s="64"/>
      <c r="J5" s="64"/>
    </row>
    <row r="6" spans="1:13">
      <c r="A6" s="22">
        <v>1</v>
      </c>
      <c r="B6" s="25" t="s">
        <v>103</v>
      </c>
      <c r="C6" s="25" t="s">
        <v>104</v>
      </c>
      <c r="D6" s="25" t="s">
        <v>105</v>
      </c>
      <c r="E6" s="25" t="s">
        <v>205</v>
      </c>
      <c r="F6" s="25" t="s">
        <v>186</v>
      </c>
      <c r="G6" s="42" t="s">
        <v>49</v>
      </c>
      <c r="H6" s="42" t="s">
        <v>38</v>
      </c>
      <c r="I6" s="43" t="s">
        <v>39</v>
      </c>
      <c r="J6" s="22"/>
      <c r="K6" s="22" t="str">
        <f>"40,0"</f>
        <v>40,0</v>
      </c>
      <c r="L6" s="22" t="str">
        <f>"36,7120"</f>
        <v>36,7120</v>
      </c>
      <c r="M6" s="25"/>
    </row>
    <row r="8" spans="1:13" ht="16">
      <c r="A8" s="53" t="s">
        <v>29</v>
      </c>
      <c r="B8" s="53"/>
      <c r="C8" s="54"/>
      <c r="D8" s="54"/>
      <c r="E8" s="54"/>
      <c r="F8" s="54"/>
      <c r="G8" s="54"/>
      <c r="H8" s="54"/>
      <c r="I8" s="54"/>
      <c r="J8" s="54"/>
    </row>
    <row r="9" spans="1:13">
      <c r="A9" s="22">
        <v>1</v>
      </c>
      <c r="B9" s="25" t="s">
        <v>106</v>
      </c>
      <c r="C9" s="25" t="s">
        <v>173</v>
      </c>
      <c r="D9" s="25" t="s">
        <v>107</v>
      </c>
      <c r="E9" s="25" t="s">
        <v>208</v>
      </c>
      <c r="F9" s="25" t="s">
        <v>201</v>
      </c>
      <c r="G9" s="42" t="s">
        <v>43</v>
      </c>
      <c r="H9" s="43" t="s">
        <v>16</v>
      </c>
      <c r="I9" s="42" t="s">
        <v>16</v>
      </c>
      <c r="J9" s="22"/>
      <c r="K9" s="22" t="str">
        <f>"72,5"</f>
        <v>72,5</v>
      </c>
      <c r="L9" s="22" t="str">
        <f>"48,3575"</f>
        <v>48,3575</v>
      </c>
      <c r="M9" s="25" t="s">
        <v>108</v>
      </c>
    </row>
    <row r="11" spans="1:13" ht="16">
      <c r="A11" s="53" t="s">
        <v>30</v>
      </c>
      <c r="B11" s="53"/>
      <c r="C11" s="54"/>
      <c r="D11" s="54"/>
      <c r="E11" s="54"/>
      <c r="F11" s="54"/>
      <c r="G11" s="54"/>
      <c r="H11" s="54"/>
      <c r="I11" s="54"/>
      <c r="J11" s="54"/>
    </row>
    <row r="12" spans="1:13">
      <c r="A12" s="22">
        <v>1</v>
      </c>
      <c r="B12" s="25" t="s">
        <v>109</v>
      </c>
      <c r="C12" s="25" t="s">
        <v>110</v>
      </c>
      <c r="D12" s="25" t="s">
        <v>80</v>
      </c>
      <c r="E12" s="25" t="s">
        <v>205</v>
      </c>
      <c r="F12" s="25" t="s">
        <v>187</v>
      </c>
      <c r="G12" s="43" t="s">
        <v>21</v>
      </c>
      <c r="H12" s="43" t="s">
        <v>21</v>
      </c>
      <c r="I12" s="42" t="s">
        <v>21</v>
      </c>
      <c r="J12" s="22"/>
      <c r="K12" s="22" t="str">
        <f>"80,0"</f>
        <v>80,0</v>
      </c>
      <c r="L12" s="22" t="str">
        <f>"49,4760"</f>
        <v>49,4760</v>
      </c>
      <c r="M12" s="25" t="s">
        <v>111</v>
      </c>
    </row>
    <row r="14" spans="1:13" ht="16">
      <c r="A14" s="53" t="s">
        <v>14</v>
      </c>
      <c r="B14" s="53"/>
      <c r="C14" s="54"/>
      <c r="D14" s="54"/>
      <c r="E14" s="54"/>
      <c r="F14" s="54"/>
      <c r="G14" s="54"/>
      <c r="H14" s="54"/>
      <c r="I14" s="54"/>
      <c r="J14" s="54"/>
    </row>
    <row r="15" spans="1:13">
      <c r="A15" s="22">
        <v>1</v>
      </c>
      <c r="B15" s="25" t="s">
        <v>112</v>
      </c>
      <c r="C15" s="25" t="s">
        <v>174</v>
      </c>
      <c r="D15" s="25" t="s">
        <v>71</v>
      </c>
      <c r="E15" s="25" t="s">
        <v>206</v>
      </c>
      <c r="F15" s="25" t="s">
        <v>189</v>
      </c>
      <c r="G15" s="42" t="s">
        <v>46</v>
      </c>
      <c r="H15" s="43" t="s">
        <v>47</v>
      </c>
      <c r="I15" s="43" t="s">
        <v>47</v>
      </c>
      <c r="J15" s="22"/>
      <c r="K15" s="22" t="str">
        <f>"85,0"</f>
        <v>85,0</v>
      </c>
      <c r="L15" s="22" t="str">
        <f>"50,9579"</f>
        <v>50,9579</v>
      </c>
      <c r="M15" s="25"/>
    </row>
    <row r="17" spans="1:13" ht="16">
      <c r="A17" s="53" t="s">
        <v>34</v>
      </c>
      <c r="B17" s="53"/>
      <c r="C17" s="54"/>
      <c r="D17" s="54"/>
      <c r="E17" s="54"/>
      <c r="F17" s="54"/>
      <c r="G17" s="54"/>
      <c r="H17" s="54"/>
      <c r="I17" s="54"/>
      <c r="J17" s="54"/>
    </row>
    <row r="18" spans="1:13">
      <c r="A18" s="22">
        <v>1</v>
      </c>
      <c r="B18" s="25" t="s">
        <v>100</v>
      </c>
      <c r="C18" s="25" t="s">
        <v>101</v>
      </c>
      <c r="D18" s="25" t="s">
        <v>102</v>
      </c>
      <c r="E18" s="25" t="s">
        <v>205</v>
      </c>
      <c r="F18" s="25" t="s">
        <v>188</v>
      </c>
      <c r="G18" s="42" t="s">
        <v>22</v>
      </c>
      <c r="H18" s="42" t="s">
        <v>37</v>
      </c>
      <c r="I18" s="22"/>
      <c r="J18" s="22"/>
      <c r="K18" s="22" t="str">
        <f>"105,0"</f>
        <v>105,0</v>
      </c>
      <c r="L18" s="22" t="str">
        <f>"56,7042"</f>
        <v>56,7042</v>
      </c>
      <c r="M18" s="25"/>
    </row>
  </sheetData>
  <mergeCells count="16"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1:J11"/>
    <mergeCell ref="A14:J14"/>
    <mergeCell ref="A17:J17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СПР Пауэрспорт ДК</vt:lpstr>
      <vt:lpstr>СПР Пауэрспорт</vt:lpstr>
      <vt:lpstr>СПР Жим стоя ДК</vt:lpstr>
      <vt:lpstr>СПР Жим стоя</vt:lpstr>
      <vt:lpstr>СПР Подъем на бицепс ДК</vt:lpstr>
      <vt:lpstr>СПР Подъем на бицепс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Екатерина Шевелева</cp:lastModifiedBy>
  <cp:lastPrinted>2015-07-16T19:10:53Z</cp:lastPrinted>
  <dcterms:created xsi:type="dcterms:W3CDTF">2002-06-16T13:36:44Z</dcterms:created>
  <dcterms:modified xsi:type="dcterms:W3CDTF">2022-05-17T13:01:37Z</dcterms:modified>
</cp:coreProperties>
</file>