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Февраль/"/>
    </mc:Choice>
  </mc:AlternateContent>
  <xr:revisionPtr revIDLastSave="0" documentId="13_ncr:1_{334F2BA0-EEDE-C840-807D-A013A7C68F46}" xr6:coauthVersionLast="45" xr6:coauthVersionMax="45" xr10:uidLastSave="{00000000-0000-0000-0000-000000000000}"/>
  <bookViews>
    <workbookView xWindow="480" yWindow="460" windowWidth="28320" windowHeight="16220" firstSheet="1" activeTab="7" xr2:uid="{00000000-000D-0000-FFFF-FFFF00000000}"/>
  </bookViews>
  <sheets>
    <sheet name="IPL ПЛ без экипировки" sheetId="5" r:id="rId1"/>
    <sheet name="IPL Двоеборье без экип" sheetId="8" r:id="rId2"/>
    <sheet name="IPL Жим без экипировки" sheetId="6" r:id="rId3"/>
    <sheet name="СПР Жим софт однопетельная" sheetId="15" r:id="rId4"/>
    <sheet name="СПР Жим СФО" sheetId="14" r:id="rId5"/>
    <sheet name="IPL Тяга без экипировки" sheetId="7" r:id="rId6"/>
    <sheet name="СПР Пауэрспорт" sheetId="11" r:id="rId7"/>
    <sheet name="СПР Подъем на бицепс" sheetId="10" r:id="rId8"/>
  </sheets>
  <definedNames>
    <definedName name="_FilterDatabase" localSheetId="0" hidden="1">'IPL ПЛ без экипировки'!$A$1:$S$3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5" i="15" l="1"/>
  <c r="K25" i="15"/>
  <c r="L24" i="15"/>
  <c r="K24" i="15"/>
  <c r="L21" i="15"/>
  <c r="K21" i="15"/>
  <c r="L18" i="15"/>
  <c r="K18" i="15"/>
  <c r="L17" i="15"/>
  <c r="K17" i="15"/>
  <c r="L16" i="15"/>
  <c r="K16" i="15"/>
  <c r="L15" i="15"/>
  <c r="K15" i="15"/>
  <c r="L12" i="15"/>
  <c r="K12" i="15"/>
  <c r="L11" i="15"/>
  <c r="L10" i="15"/>
  <c r="K10" i="15"/>
  <c r="L7" i="15"/>
  <c r="L6" i="15"/>
  <c r="K6" i="15"/>
  <c r="L9" i="14"/>
  <c r="K9" i="14"/>
  <c r="L6" i="14"/>
  <c r="K6" i="14"/>
  <c r="P16" i="11"/>
  <c r="O16" i="11"/>
  <c r="P13" i="11"/>
  <c r="O13" i="11"/>
  <c r="P10" i="11"/>
  <c r="O10" i="11"/>
  <c r="P7" i="11"/>
  <c r="O7" i="11"/>
  <c r="P6" i="11"/>
  <c r="O6" i="11"/>
  <c r="L24" i="10"/>
  <c r="K24" i="10"/>
  <c r="L21" i="10"/>
  <c r="K21" i="10"/>
  <c r="L18" i="10"/>
  <c r="K18" i="10"/>
  <c r="L17" i="10"/>
  <c r="K17" i="10"/>
  <c r="L14" i="10"/>
  <c r="K14" i="10"/>
  <c r="L13" i="10"/>
  <c r="K13" i="10"/>
  <c r="L10" i="10"/>
  <c r="K10" i="10"/>
  <c r="L7" i="10"/>
  <c r="K7" i="10"/>
  <c r="L6" i="10"/>
  <c r="K6" i="10"/>
  <c r="P9" i="8"/>
  <c r="O9" i="8"/>
  <c r="P6" i="8"/>
  <c r="O6" i="8"/>
  <c r="L26" i="7"/>
  <c r="K26" i="7"/>
  <c r="L23" i="7"/>
  <c r="K23" i="7"/>
  <c r="L22" i="7"/>
  <c r="K22" i="7"/>
  <c r="L19" i="7"/>
  <c r="K19" i="7"/>
  <c r="L16" i="7"/>
  <c r="K16" i="7"/>
  <c r="L13" i="7"/>
  <c r="K13" i="7"/>
  <c r="L10" i="7"/>
  <c r="K10" i="7"/>
  <c r="L9" i="7"/>
  <c r="K9" i="7"/>
  <c r="L6" i="7"/>
  <c r="K6" i="7"/>
  <c r="L56" i="6"/>
  <c r="K56" i="6"/>
  <c r="L55" i="6"/>
  <c r="K55" i="6"/>
  <c r="L54" i="6"/>
  <c r="K54" i="6"/>
  <c r="L53" i="6"/>
  <c r="K53" i="6"/>
  <c r="L52" i="6"/>
  <c r="K52" i="6"/>
  <c r="L49" i="6"/>
  <c r="K49" i="6"/>
  <c r="L48" i="6"/>
  <c r="K48" i="6"/>
  <c r="L47" i="6"/>
  <c r="K47" i="6"/>
  <c r="L46" i="6"/>
  <c r="K46" i="6"/>
  <c r="L45" i="6"/>
  <c r="K45" i="6"/>
  <c r="L42" i="6"/>
  <c r="K42" i="6"/>
  <c r="L41" i="6"/>
  <c r="K41" i="6"/>
  <c r="L40" i="6"/>
  <c r="K40" i="6"/>
  <c r="L39" i="6"/>
  <c r="K39" i="6"/>
  <c r="L36" i="6"/>
  <c r="K36" i="6"/>
  <c r="L35" i="6"/>
  <c r="K35" i="6"/>
  <c r="L34" i="6"/>
  <c r="K34" i="6"/>
  <c r="L31" i="6"/>
  <c r="K31" i="6"/>
  <c r="L30" i="6"/>
  <c r="K30" i="6"/>
  <c r="L29" i="6"/>
  <c r="K29" i="6"/>
  <c r="L28" i="6"/>
  <c r="K28" i="6"/>
  <c r="L25" i="6"/>
  <c r="K25" i="6"/>
  <c r="L22" i="6"/>
  <c r="K22" i="6"/>
  <c r="L19" i="6"/>
  <c r="K19" i="6"/>
  <c r="L16" i="6"/>
  <c r="K16" i="6"/>
  <c r="L13" i="6"/>
  <c r="K13" i="6"/>
  <c r="L12" i="6"/>
  <c r="K12" i="6"/>
  <c r="L9" i="6"/>
  <c r="K9" i="6"/>
  <c r="L6" i="6"/>
  <c r="K6" i="6"/>
  <c r="T29" i="5"/>
  <c r="S29" i="5"/>
  <c r="T26" i="5"/>
  <c r="S26" i="5"/>
  <c r="T23" i="5"/>
  <c r="S23" i="5"/>
  <c r="T20" i="5"/>
  <c r="T19" i="5"/>
  <c r="S19" i="5"/>
  <c r="T16" i="5"/>
  <c r="S16" i="5"/>
  <c r="T13" i="5"/>
  <c r="S13" i="5"/>
  <c r="T12" i="5"/>
  <c r="S12" i="5"/>
  <c r="T9" i="5"/>
  <c r="S9" i="5"/>
  <c r="T6" i="5"/>
  <c r="S6" i="5"/>
</calcChain>
</file>

<file path=xl/sharedStrings.xml><?xml version="1.0" encoding="utf-8"?>
<sst xmlns="http://schemas.openxmlformats.org/spreadsheetml/2006/main" count="1081" uniqueCount="359">
  <si>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</si>
  <si>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</si>
  <si>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</si>
  <si>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</si>
  <si>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</si>
  <si>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</si>
  <si>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</si>
  <si>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</si>
  <si>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</si>
  <si>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</si>
  <si>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56</t>
  </si>
  <si>
    <t>Седова Светлана</t>
  </si>
  <si>
    <t>Открытая (24.02.1989)/33</t>
  </si>
  <si>
    <t>53,00</t>
  </si>
  <si>
    <t xml:space="preserve">Пермь/Пермский край </t>
  </si>
  <si>
    <t>70,0</t>
  </si>
  <si>
    <t>75,0</t>
  </si>
  <si>
    <t>80,0</t>
  </si>
  <si>
    <t>45,0</t>
  </si>
  <si>
    <t>47,5</t>
  </si>
  <si>
    <t>50,0</t>
  </si>
  <si>
    <t>100,0</t>
  </si>
  <si>
    <t>110,0</t>
  </si>
  <si>
    <t>120,0</t>
  </si>
  <si>
    <t xml:space="preserve">Рогожников Е. </t>
  </si>
  <si>
    <t>ВЕСОВАЯ КАТЕГОРИЯ   60</t>
  </si>
  <si>
    <t>Попонина Елена</t>
  </si>
  <si>
    <t>58,50</t>
  </si>
  <si>
    <t>60,0</t>
  </si>
  <si>
    <t>40,0</t>
  </si>
  <si>
    <t>90,0</t>
  </si>
  <si>
    <t>ВЕСОВАЯ КАТЕГОРИЯ   75</t>
  </si>
  <si>
    <t>Ткач Людмила</t>
  </si>
  <si>
    <t>Открытая (13.06.1996)/25</t>
  </si>
  <si>
    <t>73,80</t>
  </si>
  <si>
    <t>130,0</t>
  </si>
  <si>
    <t>140,0</t>
  </si>
  <si>
    <t>150,0</t>
  </si>
  <si>
    <t>85,0</t>
  </si>
  <si>
    <t>160,0</t>
  </si>
  <si>
    <t>170,0</t>
  </si>
  <si>
    <t>Янаева Елена</t>
  </si>
  <si>
    <t>Открытая (12.07.1986)/35</t>
  </si>
  <si>
    <t>69,90</t>
  </si>
  <si>
    <t>Аптуков Денис</t>
  </si>
  <si>
    <t>Юноши 15-19 (20.05.2005)/16</t>
  </si>
  <si>
    <t>59,80</t>
  </si>
  <si>
    <t xml:space="preserve">Барда/Пермский край </t>
  </si>
  <si>
    <t xml:space="preserve">Матюшев Ф. </t>
  </si>
  <si>
    <t>ВЕСОВАЯ КАТЕГОРИЯ   67.5</t>
  </si>
  <si>
    <t>Карякин Никита</t>
  </si>
  <si>
    <t>Юноши 15-19 (26.11.2007)/14</t>
  </si>
  <si>
    <t>61,20</t>
  </si>
  <si>
    <t>42,5</t>
  </si>
  <si>
    <t>95,0</t>
  </si>
  <si>
    <t>Юрийчук Феликс</t>
  </si>
  <si>
    <t>Открытая (14.05.1997)/24</t>
  </si>
  <si>
    <t>66,70</t>
  </si>
  <si>
    <t>ВЕСОВАЯ КАТЕГОРИЯ   82.5</t>
  </si>
  <si>
    <t>Ермаков Никита</t>
  </si>
  <si>
    <t>Юноши 15-19 (04.10.2005)/16</t>
  </si>
  <si>
    <t>81,50</t>
  </si>
  <si>
    <t>ВЕСОВАЯ КАТЕГОРИЯ   100</t>
  </si>
  <si>
    <t>Машанов Егор</t>
  </si>
  <si>
    <t>Открытая (17.06.1991)/30</t>
  </si>
  <si>
    <t>98,00</t>
  </si>
  <si>
    <t xml:space="preserve">Верещагино/Пермский край </t>
  </si>
  <si>
    <t>240,0</t>
  </si>
  <si>
    <t>250,0</t>
  </si>
  <si>
    <t>260,0</t>
  </si>
  <si>
    <t>187,5</t>
  </si>
  <si>
    <t>192,5</t>
  </si>
  <si>
    <t>200,0</t>
  </si>
  <si>
    <t>300,0</t>
  </si>
  <si>
    <t>312,5</t>
  </si>
  <si>
    <t>320,0</t>
  </si>
  <si>
    <t>ВЕСОВАЯ КАТЕГОРИЯ   110</t>
  </si>
  <si>
    <t>Зуев Владислав</t>
  </si>
  <si>
    <t>Юноши 15-19 (10.02.2004)/18</t>
  </si>
  <si>
    <t>101,50</t>
  </si>
  <si>
    <t>97,5</t>
  </si>
  <si>
    <t>102,5</t>
  </si>
  <si>
    <t>175,0</t>
  </si>
  <si>
    <t xml:space="preserve">Крутиков А. </t>
  </si>
  <si>
    <t xml:space="preserve">Абсолютный зачёт </t>
  </si>
  <si>
    <t xml:space="preserve">Открытая </t>
  </si>
  <si>
    <t xml:space="preserve">ФИО </t>
  </si>
  <si>
    <t xml:space="preserve">Возрастная группа </t>
  </si>
  <si>
    <t xml:space="preserve">Wilks </t>
  </si>
  <si>
    <t>75</t>
  </si>
  <si>
    <t xml:space="preserve">Мужчины </t>
  </si>
  <si>
    <t>110</t>
  </si>
  <si>
    <t>100</t>
  </si>
  <si>
    <t>1</t>
  </si>
  <si>
    <t/>
  </si>
  <si>
    <t>2</t>
  </si>
  <si>
    <t>-</t>
  </si>
  <si>
    <t>ВЕСОВАЯ КАТЕГОРИЯ   52</t>
  </si>
  <si>
    <t>Ерофеева Елена</t>
  </si>
  <si>
    <t>Открытая (27.05.1984)/37</t>
  </si>
  <si>
    <t>50,90</t>
  </si>
  <si>
    <t>55,0</t>
  </si>
  <si>
    <t>57,5</t>
  </si>
  <si>
    <t xml:space="preserve">Баландин С. </t>
  </si>
  <si>
    <t>Шильникова Валерия</t>
  </si>
  <si>
    <t>55,60</t>
  </si>
  <si>
    <t>Борисенко Анна</t>
  </si>
  <si>
    <t>Открытая (27.09.1997)/24</t>
  </si>
  <si>
    <t>57,40</t>
  </si>
  <si>
    <t>52,5</t>
  </si>
  <si>
    <t>Шаламова Ольга</t>
  </si>
  <si>
    <t>58,70</t>
  </si>
  <si>
    <t>Кузнецова Ирина</t>
  </si>
  <si>
    <t>74,30</t>
  </si>
  <si>
    <t>Мочилевская Наталья</t>
  </si>
  <si>
    <t>Открытая (03.03.1986)/36</t>
  </si>
  <si>
    <t>81,70</t>
  </si>
  <si>
    <t>ВЕСОВАЯ КАТЕГОРИЯ   90</t>
  </si>
  <si>
    <t>Брылякова Ксения</t>
  </si>
  <si>
    <t>Открытая (07.01.1989)/33</t>
  </si>
  <si>
    <t>85,10</t>
  </si>
  <si>
    <t>Тиунов Денис</t>
  </si>
  <si>
    <t>Юноши 15-19 (25.05.2003)/18</t>
  </si>
  <si>
    <t>58,10</t>
  </si>
  <si>
    <t>Субботин Максим</t>
  </si>
  <si>
    <t>Юноши 15-19 (12.07.2004)/17</t>
  </si>
  <si>
    <t>65,70</t>
  </si>
  <si>
    <t>105,0</t>
  </si>
  <si>
    <t>112,5</t>
  </si>
  <si>
    <t>Калашников Павел</t>
  </si>
  <si>
    <t>Открытая (21.12.1985)/36</t>
  </si>
  <si>
    <t>67,30</t>
  </si>
  <si>
    <t>Чернов Виталий</t>
  </si>
  <si>
    <t>Открытая (02.11.1985)/36</t>
  </si>
  <si>
    <t>66,40</t>
  </si>
  <si>
    <t>82,5</t>
  </si>
  <si>
    <t>87,5</t>
  </si>
  <si>
    <t xml:space="preserve">Сокольников Н. </t>
  </si>
  <si>
    <t>Киселев Денис</t>
  </si>
  <si>
    <t>67,40</t>
  </si>
  <si>
    <t>115,0</t>
  </si>
  <si>
    <t>122,5</t>
  </si>
  <si>
    <t>Филимоненко Тимур</t>
  </si>
  <si>
    <t>Юноши 15-19 (19.02.2008)/14</t>
  </si>
  <si>
    <t>68,60</t>
  </si>
  <si>
    <t xml:space="preserve">Нытва/Пермский край </t>
  </si>
  <si>
    <t xml:space="preserve">Филимоненко В. </t>
  </si>
  <si>
    <t>Куликов Ярослав</t>
  </si>
  <si>
    <t>Юноши 15-19 (12.07.2005)/16</t>
  </si>
  <si>
    <t>74,10</t>
  </si>
  <si>
    <t xml:space="preserve">Шестаков М. </t>
  </si>
  <si>
    <t>Кордюшов Максим</t>
  </si>
  <si>
    <t>73,90</t>
  </si>
  <si>
    <t>Сыромолотов Михаил</t>
  </si>
  <si>
    <t>80,70</t>
  </si>
  <si>
    <t>Политов Сергей</t>
  </si>
  <si>
    <t>Открытая (04.09.1991)/30</t>
  </si>
  <si>
    <t>80,60</t>
  </si>
  <si>
    <t>225,0</t>
  </si>
  <si>
    <t>230,0</t>
  </si>
  <si>
    <t>235,0</t>
  </si>
  <si>
    <t xml:space="preserve">Машанов Е. </t>
  </si>
  <si>
    <t>Костенков Александр</t>
  </si>
  <si>
    <t>Открытая (16.12.1992)/29</t>
  </si>
  <si>
    <t>77,10</t>
  </si>
  <si>
    <t>Копылов Владимир</t>
  </si>
  <si>
    <t>82,10</t>
  </si>
  <si>
    <t>Андерс Егор</t>
  </si>
  <si>
    <t>Юноши 15-19 (23.04.2002)/19</t>
  </si>
  <si>
    <t>82,90</t>
  </si>
  <si>
    <t>107,5</t>
  </si>
  <si>
    <t>Южаков Антон</t>
  </si>
  <si>
    <t>Открытая (18.02.1995)/27</t>
  </si>
  <si>
    <t>83,30</t>
  </si>
  <si>
    <t>215,0</t>
  </si>
  <si>
    <t>222,5</t>
  </si>
  <si>
    <t>Дейбус Иван</t>
  </si>
  <si>
    <t>Открытая (20.08.1987)/34</t>
  </si>
  <si>
    <t>88,40</t>
  </si>
  <si>
    <t>145,0</t>
  </si>
  <si>
    <t>155,0</t>
  </si>
  <si>
    <t>Сетуридзе Давид</t>
  </si>
  <si>
    <t>Открытая (08.05.1988)/33</t>
  </si>
  <si>
    <t>90,00</t>
  </si>
  <si>
    <t>Шахаров Леонид</t>
  </si>
  <si>
    <t>Открытая (02.04.1983)/38</t>
  </si>
  <si>
    <t>88,70</t>
  </si>
  <si>
    <t>135,0</t>
  </si>
  <si>
    <t>Степанов Илья</t>
  </si>
  <si>
    <t>Открытая (27.08.1987)/34</t>
  </si>
  <si>
    <t>96,80</t>
  </si>
  <si>
    <t>177,5</t>
  </si>
  <si>
    <t>182,5</t>
  </si>
  <si>
    <t xml:space="preserve">Некрасов И. </t>
  </si>
  <si>
    <t>Абашкин Антон</t>
  </si>
  <si>
    <t>Открытая (08.01.1989)/33</t>
  </si>
  <si>
    <t>99,50</t>
  </si>
  <si>
    <t>167,5</t>
  </si>
  <si>
    <t>Козлов Николай</t>
  </si>
  <si>
    <t>98,20</t>
  </si>
  <si>
    <t>Лузин Сергей</t>
  </si>
  <si>
    <t>93,40</t>
  </si>
  <si>
    <t>125,0</t>
  </si>
  <si>
    <t xml:space="preserve">Результат </t>
  </si>
  <si>
    <t>90</t>
  </si>
  <si>
    <t>143,2115</t>
  </si>
  <si>
    <t>122,7200</t>
  </si>
  <si>
    <t>109,4998</t>
  </si>
  <si>
    <t>Результат</t>
  </si>
  <si>
    <t>3</t>
  </si>
  <si>
    <t>4</t>
  </si>
  <si>
    <t>Щербакова Виктория</t>
  </si>
  <si>
    <t>Девушки 15-19 (31.05.2006)/15</t>
  </si>
  <si>
    <t>59,60</t>
  </si>
  <si>
    <t xml:space="preserve">Новоильинский/Пермский край </t>
  </si>
  <si>
    <t xml:space="preserve">Попков А. </t>
  </si>
  <si>
    <t>Фадеев Алексей</t>
  </si>
  <si>
    <t>Юноши 15-19 (10.07.2006)/15</t>
  </si>
  <si>
    <t>52,70</t>
  </si>
  <si>
    <t>Першиков Алексей</t>
  </si>
  <si>
    <t>Юноши 15-19 (16.02.2005)/17</t>
  </si>
  <si>
    <t>55,80</t>
  </si>
  <si>
    <t>Пирожков Данила</t>
  </si>
  <si>
    <t>Открытая (14.04.1996)/25</t>
  </si>
  <si>
    <t>180,0</t>
  </si>
  <si>
    <t>Аристов Максим</t>
  </si>
  <si>
    <t>Открытая (15.07.1990)/31</t>
  </si>
  <si>
    <t>82,50</t>
  </si>
  <si>
    <t>210,0</t>
  </si>
  <si>
    <t>220,0</t>
  </si>
  <si>
    <t xml:space="preserve">Загидуллин А. </t>
  </si>
  <si>
    <t>Березин Николай</t>
  </si>
  <si>
    <t>Открытая (09.08.1984)/37</t>
  </si>
  <si>
    <t>95,60</t>
  </si>
  <si>
    <t xml:space="preserve">Койков Е. </t>
  </si>
  <si>
    <t>Косков Сергей</t>
  </si>
  <si>
    <t>98,40</t>
  </si>
  <si>
    <t>190,0</t>
  </si>
  <si>
    <t>Кургульский Денис</t>
  </si>
  <si>
    <t>102,40</t>
  </si>
  <si>
    <t>Мальцев Егор</t>
  </si>
  <si>
    <t>Юноши 15-19 (19.03.2002)/19</t>
  </si>
  <si>
    <t>61,90</t>
  </si>
  <si>
    <t>77,5</t>
  </si>
  <si>
    <t>Анфалова Мария</t>
  </si>
  <si>
    <t>Открытая (08.12.1985)/36</t>
  </si>
  <si>
    <t>57,35</t>
  </si>
  <si>
    <t>25,0</t>
  </si>
  <si>
    <t>30,0</t>
  </si>
  <si>
    <t>27,5</t>
  </si>
  <si>
    <t xml:space="preserve">Рудаков В. </t>
  </si>
  <si>
    <t>Гусельникова Надежда</t>
  </si>
  <si>
    <t>Открытая (08.03.1982)/39</t>
  </si>
  <si>
    <t>57,70</t>
  </si>
  <si>
    <t>22,5</t>
  </si>
  <si>
    <t>Мелентьев Дмитрий</t>
  </si>
  <si>
    <t>68,85</t>
  </si>
  <si>
    <t>Носков Евгений</t>
  </si>
  <si>
    <t>72,90</t>
  </si>
  <si>
    <t>88,35</t>
  </si>
  <si>
    <t>62,5</t>
  </si>
  <si>
    <t>67,5</t>
  </si>
  <si>
    <t>Рудаков Владимир</t>
  </si>
  <si>
    <t>Открытая (28.06.1987)/34</t>
  </si>
  <si>
    <t>98,65</t>
  </si>
  <si>
    <t>92,5</t>
  </si>
  <si>
    <t>72,5</t>
  </si>
  <si>
    <t xml:space="preserve">Gloss </t>
  </si>
  <si>
    <t>Московкин Михаил</t>
  </si>
  <si>
    <t>79,85</t>
  </si>
  <si>
    <t>65,0</t>
  </si>
  <si>
    <t xml:space="preserve">Черноусова А. </t>
  </si>
  <si>
    <t>Матюшев Фанис</t>
  </si>
  <si>
    <t>Открытая (12.07.1985)/36</t>
  </si>
  <si>
    <t>86,40</t>
  </si>
  <si>
    <t>Шевырин Алексей</t>
  </si>
  <si>
    <t>60,00</t>
  </si>
  <si>
    <t>35,0</t>
  </si>
  <si>
    <t xml:space="preserve">Чистяков И. </t>
  </si>
  <si>
    <t>Мальцев Алексей</t>
  </si>
  <si>
    <t>Открытая (11.04.1988)/33</t>
  </si>
  <si>
    <t>69,70</t>
  </si>
  <si>
    <t>Попков Александр</t>
  </si>
  <si>
    <t>Открытая (24.12.1983)/38</t>
  </si>
  <si>
    <t>57,10</t>
  </si>
  <si>
    <t xml:space="preserve">Оськино/Пермский край </t>
  </si>
  <si>
    <t>137,5</t>
  </si>
  <si>
    <t>Латыпов Руслан</t>
  </si>
  <si>
    <t>Открытая (18.11.1997)/24</t>
  </si>
  <si>
    <t>59,40</t>
  </si>
  <si>
    <t>Попов Максим</t>
  </si>
  <si>
    <t>Открытая (18.09.1979)/42</t>
  </si>
  <si>
    <t>74,75</t>
  </si>
  <si>
    <t>Открытая (03.09.1985)/36</t>
  </si>
  <si>
    <t>75,00</t>
  </si>
  <si>
    <t>185,0</t>
  </si>
  <si>
    <t>Лузин Иван</t>
  </si>
  <si>
    <t>88,55</t>
  </si>
  <si>
    <t>275,0</t>
  </si>
  <si>
    <t>292,5</t>
  </si>
  <si>
    <t>Койков Стас</t>
  </si>
  <si>
    <t>Открытая (10.11.1990)/31</t>
  </si>
  <si>
    <t>86,20</t>
  </si>
  <si>
    <t>207,5</t>
  </si>
  <si>
    <t>Щупов Вячеслав</t>
  </si>
  <si>
    <t>Открытая (07.10.1984)/37</t>
  </si>
  <si>
    <t>99,00</t>
  </si>
  <si>
    <t>Койков Егор</t>
  </si>
  <si>
    <t>Открытая (27.03.1985)/36</t>
  </si>
  <si>
    <t>104,25</t>
  </si>
  <si>
    <t>290,0</t>
  </si>
  <si>
    <t>Крутиков Алексей</t>
  </si>
  <si>
    <t>Открытая (07.05.1993)/28</t>
  </si>
  <si>
    <t>108,95</t>
  </si>
  <si>
    <t>245,0</t>
  </si>
  <si>
    <t>255,0</t>
  </si>
  <si>
    <t>178,7812</t>
  </si>
  <si>
    <t>176,1787</t>
  </si>
  <si>
    <t>165,6600</t>
  </si>
  <si>
    <t>Открытый турнир «Традиции Нытвы»
IPL Пауэрлифтинг без экипировки
Нытва/Пермский край, 06 марта 2022 года</t>
  </si>
  <si>
    <t>Открытый турнир «Традиции Нытвы»
IPL Силовое двоеборье без экипировки
Нытва/Пермский край, 06 марта 2022 года</t>
  </si>
  <si>
    <t>Открытый турнир «Традиции Нытвы»
IPL Жим лежа без экипировки
Нытва/Пермский край, 06 марта 2022 года</t>
  </si>
  <si>
    <t>Открытый турнир «Традиции Нытвы»
СПР Жим лежа в однопетельной софт экипировке
Нытва/Пермский край, 06 марта 2022 года</t>
  </si>
  <si>
    <t>Открытый турнир «Традиции Нытвы»
СПР Жим лежа среди спортсменов с физическими особенностями
Нытва/Пермский край, 06 марта 2022 года</t>
  </si>
  <si>
    <t>Открытый турнир «Традиции Нытвы»
IPL Становая тяга без экипировки
Нытва/Пермский край, 06 марта 2022 года</t>
  </si>
  <si>
    <t>Открытый турнир «Традиции Нытвы»
СПР Пауэрспорт
Нытва/Пермский край, 06 марта 2022 года</t>
  </si>
  <si>
    <t>Открытый турнир «Традиции Нытвы»
СПР Строгий подъем штанги на бицепс
Нытва/Пермский край, 06 марта 2022 года</t>
  </si>
  <si>
    <t>Мастера 45-49 (19.09.1973)/48</t>
  </si>
  <si>
    <t>Мастера 40-44 (03.01.1982)/40</t>
  </si>
  <si>
    <t>Мастера 40-44 (15.09.1977)/44</t>
  </si>
  <si>
    <t>Мастера 40-44 (28.01.1982)/40</t>
  </si>
  <si>
    <t>Мастера 40-44 (23.02.1980)/42</t>
  </si>
  <si>
    <t>Юниоры 20-23 (06.08.1998)/23</t>
  </si>
  <si>
    <t>Юниоры 20-23 (22.05.2000)/21</t>
  </si>
  <si>
    <t>Мастера 45-49 (02.06.1974)/47</t>
  </si>
  <si>
    <t>Мастера 40-44 (08.06.1978)/43</t>
  </si>
  <si>
    <t>Мастера 65-69 (30.04.1954)/67</t>
  </si>
  <si>
    <t>Мастера 40-49 (18.09.1979)/42</t>
  </si>
  <si>
    <t>Юноши 13-19 (24.02.2004)/18</t>
  </si>
  <si>
    <t>Юниоры 20-23 (20.05.1998)/23</t>
  </si>
  <si>
    <t>Мастера 65-69 (03.01.1957)/65</t>
  </si>
  <si>
    <t>Мастера 45-49 (11.02.1976)/46</t>
  </si>
  <si>
    <t>Юноши 13-19 (20.01.2005)/17</t>
  </si>
  <si>
    <t>Юниоры 20-23 (25.09.1998)/23</t>
  </si>
  <si>
    <t>Юниоры 20-23 (16.09.1999)/22</t>
  </si>
  <si>
    <t>Мастера 40-49 (02.06.1974)/47</t>
  </si>
  <si>
    <t xml:space="preserve">Сарапул/Республика Удмуртия </t>
  </si>
  <si>
    <t>Весовая категория</t>
  </si>
  <si>
    <t>№</t>
  </si>
  <si>
    <t>Жим</t>
  </si>
  <si>
    <t>Тяга</t>
  </si>
  <si>
    <t xml:space="preserve">
Дата рождения/Возраст</t>
  </si>
  <si>
    <t>Возрастная группа</t>
  </si>
  <si>
    <t>O</t>
  </si>
  <si>
    <t>M2</t>
  </si>
  <si>
    <t>T</t>
  </si>
  <si>
    <t>M1</t>
  </si>
  <si>
    <t>J</t>
  </si>
  <si>
    <t>M6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</si>
</sst>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sz val="10"/>
      <color rgb="FF000000"/>
      <name val="Arimo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57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62"/>
  <sheetViews>
    <sheetView zoomScaleNormal="100" workbookViewId="0">
      <selection sqref="A1:U2"/>
    </sheetView>
  </sheetViews>
  <sheetFormatPr baseColWidth="10" defaultColWidth="9.1640625" defaultRowHeight="13"/>
  <cols>
    <col min="1" max="1" width="7.1640625" style="5" bestFit="1" customWidth="1"/>
    <col min="2" max="2" width="20.33203125" style="5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5.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7" width="5.5" style="6" customWidth="1"/>
    <col min="18" max="18" width="4.5" style="6" customWidth="1"/>
    <col min="19" max="19" width="9.5" style="29" customWidth="1"/>
    <col min="20" max="20" width="10.33203125" style="6" customWidth="1"/>
    <col min="21" max="21" width="19.1640625" style="5" customWidth="1"/>
    <col min="22" max="16384" width="9.1640625" style="3"/>
  </cols>
  <sheetData>
    <row r="1" spans="1:21" s="2" customFormat="1" ht="29" customHeight="1">
      <c r="A1" s="38" t="s">
        <v>319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</row>
    <row r="3" spans="1:21" s="1" customFormat="1" ht="12.75" customHeight="1">
      <c r="A3" s="46" t="s">
        <v>348</v>
      </c>
      <c r="B3" s="53" t="s">
        <v>0</v>
      </c>
      <c r="C3" s="48" t="s">
        <v>351</v>
      </c>
      <c r="D3" s="48" t="s">
        <v>6</v>
      </c>
      <c r="E3" s="36" t="s">
        <v>352</v>
      </c>
      <c r="F3" s="36" t="s">
        <v>5</v>
      </c>
      <c r="G3" s="36" t="s">
        <v>7</v>
      </c>
      <c r="H3" s="36"/>
      <c r="I3" s="36"/>
      <c r="J3" s="36"/>
      <c r="K3" s="36" t="s">
        <v>8</v>
      </c>
      <c r="L3" s="36"/>
      <c r="M3" s="36"/>
      <c r="N3" s="36"/>
      <c r="O3" s="36" t="s">
        <v>9</v>
      </c>
      <c r="P3" s="36"/>
      <c r="Q3" s="36"/>
      <c r="R3" s="36"/>
      <c r="S3" s="34" t="s">
        <v>1</v>
      </c>
      <c r="T3" s="36" t="s">
        <v>3</v>
      </c>
      <c r="U3" s="49" t="s">
        <v>2</v>
      </c>
    </row>
    <row r="4" spans="1:21" s="1" customFormat="1" ht="21" customHeight="1" thickBot="1">
      <c r="A4" s="47"/>
      <c r="B4" s="54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5"/>
      <c r="T4" s="37"/>
      <c r="U4" s="50"/>
    </row>
    <row r="5" spans="1:21" ht="16">
      <c r="A5" s="55" t="s">
        <v>10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21">
      <c r="A6" s="8" t="s">
        <v>93</v>
      </c>
      <c r="B6" s="7" t="s">
        <v>11</v>
      </c>
      <c r="C6" s="7" t="s">
        <v>12</v>
      </c>
      <c r="D6" s="7" t="s">
        <v>13</v>
      </c>
      <c r="E6" s="7" t="s">
        <v>353</v>
      </c>
      <c r="F6" s="7" t="s">
        <v>14</v>
      </c>
      <c r="G6" s="18" t="s">
        <v>15</v>
      </c>
      <c r="H6" s="18" t="s">
        <v>16</v>
      </c>
      <c r="I6" s="18" t="s">
        <v>17</v>
      </c>
      <c r="J6" s="8"/>
      <c r="K6" s="18" t="s">
        <v>18</v>
      </c>
      <c r="L6" s="18" t="s">
        <v>19</v>
      </c>
      <c r="M6" s="18" t="s">
        <v>20</v>
      </c>
      <c r="N6" s="8"/>
      <c r="O6" s="18" t="s">
        <v>21</v>
      </c>
      <c r="P6" s="18" t="s">
        <v>22</v>
      </c>
      <c r="Q6" s="19" t="s">
        <v>23</v>
      </c>
      <c r="R6" s="8"/>
      <c r="S6" s="28" t="str">
        <f>"240,0"</f>
        <v>240,0</v>
      </c>
      <c r="T6" s="8" t="str">
        <f>"294,8160"</f>
        <v>294,8160</v>
      </c>
      <c r="U6" s="7" t="s">
        <v>24</v>
      </c>
    </row>
    <row r="7" spans="1:21">
      <c r="B7" s="5" t="s">
        <v>94</v>
      </c>
    </row>
    <row r="8" spans="1:21" ht="16">
      <c r="A8" s="51" t="s">
        <v>25</v>
      </c>
      <c r="B8" s="5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</row>
    <row r="9" spans="1:21">
      <c r="A9" s="8" t="s">
        <v>93</v>
      </c>
      <c r="B9" s="7" t="s">
        <v>26</v>
      </c>
      <c r="C9" s="7" t="s">
        <v>327</v>
      </c>
      <c r="D9" s="7" t="s">
        <v>27</v>
      </c>
      <c r="E9" s="7" t="s">
        <v>354</v>
      </c>
      <c r="F9" s="7" t="s">
        <v>14</v>
      </c>
      <c r="G9" s="18" t="s">
        <v>28</v>
      </c>
      <c r="H9" s="19" t="s">
        <v>15</v>
      </c>
      <c r="I9" s="18" t="s">
        <v>15</v>
      </c>
      <c r="J9" s="8"/>
      <c r="K9" s="18" t="s">
        <v>29</v>
      </c>
      <c r="L9" s="18" t="s">
        <v>18</v>
      </c>
      <c r="M9" s="18" t="s">
        <v>19</v>
      </c>
      <c r="N9" s="8"/>
      <c r="O9" s="18" t="s">
        <v>30</v>
      </c>
      <c r="P9" s="18" t="s">
        <v>21</v>
      </c>
      <c r="Q9" s="18" t="s">
        <v>22</v>
      </c>
      <c r="R9" s="8"/>
      <c r="S9" s="28" t="str">
        <f>"227,5"</f>
        <v>227,5</v>
      </c>
      <c r="T9" s="8" t="str">
        <f>"288,1809"</f>
        <v>288,1809</v>
      </c>
      <c r="U9" s="7" t="s">
        <v>24</v>
      </c>
    </row>
    <row r="10" spans="1:21">
      <c r="B10" s="5" t="s">
        <v>94</v>
      </c>
    </row>
    <row r="11" spans="1:21" ht="16">
      <c r="A11" s="51" t="s">
        <v>31</v>
      </c>
      <c r="B11" s="51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1:21">
      <c r="A12" s="10" t="s">
        <v>93</v>
      </c>
      <c r="B12" s="9" t="s">
        <v>32</v>
      </c>
      <c r="C12" s="9" t="s">
        <v>33</v>
      </c>
      <c r="D12" s="9" t="s">
        <v>34</v>
      </c>
      <c r="E12" s="9" t="s">
        <v>353</v>
      </c>
      <c r="F12" s="9" t="s">
        <v>14</v>
      </c>
      <c r="G12" s="20" t="s">
        <v>35</v>
      </c>
      <c r="H12" s="20" t="s">
        <v>36</v>
      </c>
      <c r="I12" s="20" t="s">
        <v>37</v>
      </c>
      <c r="J12" s="10"/>
      <c r="K12" s="20" t="s">
        <v>16</v>
      </c>
      <c r="L12" s="20" t="s">
        <v>17</v>
      </c>
      <c r="M12" s="20" t="s">
        <v>38</v>
      </c>
      <c r="N12" s="10"/>
      <c r="O12" s="20" t="s">
        <v>37</v>
      </c>
      <c r="P12" s="20" t="s">
        <v>39</v>
      </c>
      <c r="Q12" s="20" t="s">
        <v>40</v>
      </c>
      <c r="R12" s="10"/>
      <c r="S12" s="30" t="str">
        <f>"405,0"</f>
        <v>405,0</v>
      </c>
      <c r="T12" s="10" t="str">
        <f>"388,9620"</f>
        <v>388,9620</v>
      </c>
      <c r="U12" s="9" t="s">
        <v>24</v>
      </c>
    </row>
    <row r="13" spans="1:21">
      <c r="A13" s="12" t="s">
        <v>95</v>
      </c>
      <c r="B13" s="11" t="s">
        <v>41</v>
      </c>
      <c r="C13" s="11" t="s">
        <v>42</v>
      </c>
      <c r="D13" s="11" t="s">
        <v>43</v>
      </c>
      <c r="E13" s="11" t="s">
        <v>353</v>
      </c>
      <c r="F13" s="11" t="s">
        <v>14</v>
      </c>
      <c r="G13" s="21" t="s">
        <v>23</v>
      </c>
      <c r="H13" s="21" t="s">
        <v>35</v>
      </c>
      <c r="I13" s="21" t="s">
        <v>36</v>
      </c>
      <c r="J13" s="12"/>
      <c r="K13" s="21" t="s">
        <v>17</v>
      </c>
      <c r="L13" s="21" t="s">
        <v>38</v>
      </c>
      <c r="M13" s="22" t="s">
        <v>30</v>
      </c>
      <c r="N13" s="12"/>
      <c r="O13" s="21" t="s">
        <v>35</v>
      </c>
      <c r="P13" s="21" t="s">
        <v>36</v>
      </c>
      <c r="Q13" s="21" t="s">
        <v>37</v>
      </c>
      <c r="R13" s="12"/>
      <c r="S13" s="31" t="str">
        <f>"375,0"</f>
        <v>375,0</v>
      </c>
      <c r="T13" s="12" t="str">
        <f>"373,4250"</f>
        <v>373,4250</v>
      </c>
      <c r="U13" s="11" t="s">
        <v>24</v>
      </c>
    </row>
    <row r="14" spans="1:21">
      <c r="B14" s="5" t="s">
        <v>94</v>
      </c>
    </row>
    <row r="15" spans="1:21" ht="16">
      <c r="A15" s="51" t="s">
        <v>25</v>
      </c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</row>
    <row r="16" spans="1:21">
      <c r="A16" s="8" t="s">
        <v>93</v>
      </c>
      <c r="B16" s="7" t="s">
        <v>44</v>
      </c>
      <c r="C16" s="7" t="s">
        <v>45</v>
      </c>
      <c r="D16" s="7" t="s">
        <v>46</v>
      </c>
      <c r="E16" s="7" t="s">
        <v>355</v>
      </c>
      <c r="F16" s="7" t="s">
        <v>47</v>
      </c>
      <c r="G16" s="18" t="s">
        <v>21</v>
      </c>
      <c r="H16" s="19" t="s">
        <v>22</v>
      </c>
      <c r="I16" s="18" t="s">
        <v>22</v>
      </c>
      <c r="J16" s="8"/>
      <c r="K16" s="18" t="s">
        <v>17</v>
      </c>
      <c r="L16" s="18" t="s">
        <v>30</v>
      </c>
      <c r="M16" s="19" t="s">
        <v>21</v>
      </c>
      <c r="N16" s="8"/>
      <c r="O16" s="18" t="s">
        <v>23</v>
      </c>
      <c r="P16" s="18" t="s">
        <v>35</v>
      </c>
      <c r="Q16" s="18" t="s">
        <v>36</v>
      </c>
      <c r="R16" s="8"/>
      <c r="S16" s="28" t="str">
        <f>"340,0"</f>
        <v>340,0</v>
      </c>
      <c r="T16" s="8" t="str">
        <f>"290,8700"</f>
        <v>290,8700</v>
      </c>
      <c r="U16" s="7" t="s">
        <v>48</v>
      </c>
    </row>
    <row r="17" spans="1:21">
      <c r="B17" s="5" t="s">
        <v>94</v>
      </c>
    </row>
    <row r="18" spans="1:21" ht="16">
      <c r="A18" s="51" t="s">
        <v>49</v>
      </c>
      <c r="B18" s="51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</row>
    <row r="19" spans="1:21">
      <c r="A19" s="10" t="s">
        <v>93</v>
      </c>
      <c r="B19" s="9" t="s">
        <v>50</v>
      </c>
      <c r="C19" s="9" t="s">
        <v>51</v>
      </c>
      <c r="D19" s="9" t="s">
        <v>52</v>
      </c>
      <c r="E19" s="9" t="s">
        <v>355</v>
      </c>
      <c r="F19" s="9" t="s">
        <v>14</v>
      </c>
      <c r="G19" s="20" t="s">
        <v>15</v>
      </c>
      <c r="H19" s="20" t="s">
        <v>17</v>
      </c>
      <c r="I19" s="20" t="s">
        <v>30</v>
      </c>
      <c r="J19" s="10"/>
      <c r="K19" s="20" t="s">
        <v>53</v>
      </c>
      <c r="L19" s="20" t="s">
        <v>19</v>
      </c>
      <c r="M19" s="23" t="s">
        <v>20</v>
      </c>
      <c r="N19" s="10"/>
      <c r="O19" s="20" t="s">
        <v>38</v>
      </c>
      <c r="P19" s="23" t="s">
        <v>54</v>
      </c>
      <c r="Q19" s="10"/>
      <c r="R19" s="10"/>
      <c r="S19" s="30" t="str">
        <f>"222,5"</f>
        <v>222,5</v>
      </c>
      <c r="T19" s="10" t="str">
        <f>"186,4105"</f>
        <v>186,4105</v>
      </c>
      <c r="U19" s="9" t="s">
        <v>24</v>
      </c>
    </row>
    <row r="20" spans="1:21">
      <c r="A20" s="12" t="s">
        <v>96</v>
      </c>
      <c r="B20" s="11" t="s">
        <v>55</v>
      </c>
      <c r="C20" s="11" t="s">
        <v>56</v>
      </c>
      <c r="D20" s="11" t="s">
        <v>57</v>
      </c>
      <c r="E20" s="11" t="s">
        <v>353</v>
      </c>
      <c r="F20" s="11" t="s">
        <v>14</v>
      </c>
      <c r="G20" s="21" t="s">
        <v>35</v>
      </c>
      <c r="H20" s="21" t="s">
        <v>36</v>
      </c>
      <c r="I20" s="22" t="s">
        <v>37</v>
      </c>
      <c r="J20" s="12"/>
      <c r="K20" s="22" t="s">
        <v>21</v>
      </c>
      <c r="L20" s="22" t="s">
        <v>21</v>
      </c>
      <c r="M20" s="22" t="s">
        <v>21</v>
      </c>
      <c r="N20" s="12"/>
      <c r="O20" s="22"/>
      <c r="P20" s="12"/>
      <c r="Q20" s="12"/>
      <c r="R20" s="12"/>
      <c r="S20" s="31">
        <v>0</v>
      </c>
      <c r="T20" s="12" t="str">
        <f>"0,0000"</f>
        <v>0,0000</v>
      </c>
      <c r="U20" s="11" t="s">
        <v>24</v>
      </c>
    </row>
    <row r="21" spans="1:21">
      <c r="B21" s="5" t="s">
        <v>94</v>
      </c>
    </row>
    <row r="22" spans="1:21" ht="16">
      <c r="A22" s="51" t="s">
        <v>58</v>
      </c>
      <c r="B22" s="51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</row>
    <row r="23" spans="1:21">
      <c r="A23" s="8" t="s">
        <v>93</v>
      </c>
      <c r="B23" s="7" t="s">
        <v>59</v>
      </c>
      <c r="C23" s="7" t="s">
        <v>60</v>
      </c>
      <c r="D23" s="7" t="s">
        <v>61</v>
      </c>
      <c r="E23" s="7" t="s">
        <v>355</v>
      </c>
      <c r="F23" s="7" t="s">
        <v>14</v>
      </c>
      <c r="G23" s="18" t="s">
        <v>23</v>
      </c>
      <c r="H23" s="18" t="s">
        <v>35</v>
      </c>
      <c r="I23" s="8"/>
      <c r="J23" s="8"/>
      <c r="K23" s="18" t="s">
        <v>30</v>
      </c>
      <c r="L23" s="19" t="s">
        <v>21</v>
      </c>
      <c r="M23" s="8"/>
      <c r="N23" s="8"/>
      <c r="O23" s="19" t="s">
        <v>37</v>
      </c>
      <c r="P23" s="18" t="s">
        <v>37</v>
      </c>
      <c r="Q23" s="8"/>
      <c r="R23" s="8"/>
      <c r="S23" s="28" t="str">
        <f>"370,0"</f>
        <v>370,0</v>
      </c>
      <c r="T23" s="8" t="str">
        <f>"249,7130"</f>
        <v>249,7130</v>
      </c>
      <c r="U23" s="7" t="s">
        <v>24</v>
      </c>
    </row>
    <row r="24" spans="1:21">
      <c r="B24" s="5" t="s">
        <v>94</v>
      </c>
    </row>
    <row r="25" spans="1:21" ht="16">
      <c r="A25" s="51" t="s">
        <v>62</v>
      </c>
      <c r="B25" s="5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</row>
    <row r="26" spans="1:21">
      <c r="A26" s="8" t="s">
        <v>93</v>
      </c>
      <c r="B26" s="7" t="s">
        <v>63</v>
      </c>
      <c r="C26" s="7" t="s">
        <v>64</v>
      </c>
      <c r="D26" s="7" t="s">
        <v>65</v>
      </c>
      <c r="E26" s="7" t="s">
        <v>353</v>
      </c>
      <c r="F26" s="7" t="s">
        <v>66</v>
      </c>
      <c r="G26" s="18" t="s">
        <v>67</v>
      </c>
      <c r="H26" s="18" t="s">
        <v>68</v>
      </c>
      <c r="I26" s="18" t="s">
        <v>69</v>
      </c>
      <c r="J26" s="8"/>
      <c r="K26" s="18" t="s">
        <v>70</v>
      </c>
      <c r="L26" s="18" t="s">
        <v>71</v>
      </c>
      <c r="M26" s="18" t="s">
        <v>72</v>
      </c>
      <c r="N26" s="8"/>
      <c r="O26" s="18" t="s">
        <v>73</v>
      </c>
      <c r="P26" s="18" t="s">
        <v>74</v>
      </c>
      <c r="Q26" s="18" t="s">
        <v>75</v>
      </c>
      <c r="R26" s="8"/>
      <c r="S26" s="28" t="str">
        <f>"780,0"</f>
        <v>780,0</v>
      </c>
      <c r="T26" s="8" t="str">
        <f>"478,6080"</f>
        <v>478,6080</v>
      </c>
      <c r="U26" s="7"/>
    </row>
    <row r="27" spans="1:21">
      <c r="B27" s="5" t="s">
        <v>94</v>
      </c>
    </row>
    <row r="28" spans="1:21" ht="16">
      <c r="A28" s="51" t="s">
        <v>76</v>
      </c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</row>
    <row r="29" spans="1:21">
      <c r="A29" s="8" t="s">
        <v>93</v>
      </c>
      <c r="B29" s="7" t="s">
        <v>77</v>
      </c>
      <c r="C29" s="7" t="s">
        <v>78</v>
      </c>
      <c r="D29" s="7" t="s">
        <v>79</v>
      </c>
      <c r="E29" s="7" t="s">
        <v>355</v>
      </c>
      <c r="F29" s="7" t="s">
        <v>14</v>
      </c>
      <c r="G29" s="19" t="s">
        <v>36</v>
      </c>
      <c r="H29" s="18" t="s">
        <v>36</v>
      </c>
      <c r="I29" s="18" t="s">
        <v>37</v>
      </c>
      <c r="J29" s="8"/>
      <c r="K29" s="18" t="s">
        <v>30</v>
      </c>
      <c r="L29" s="18" t="s">
        <v>80</v>
      </c>
      <c r="M29" s="19" t="s">
        <v>81</v>
      </c>
      <c r="N29" s="8"/>
      <c r="O29" s="18" t="s">
        <v>39</v>
      </c>
      <c r="P29" s="19" t="s">
        <v>82</v>
      </c>
      <c r="Q29" s="18" t="s">
        <v>82</v>
      </c>
      <c r="R29" s="8"/>
      <c r="S29" s="28" t="str">
        <f>"422,5"</f>
        <v>422,5</v>
      </c>
      <c r="T29" s="8" t="str">
        <f>"255,6125"</f>
        <v>255,6125</v>
      </c>
      <c r="U29" s="7" t="s">
        <v>83</v>
      </c>
    </row>
    <row r="30" spans="1:21">
      <c r="B30" s="5" t="s">
        <v>94</v>
      </c>
    </row>
    <row r="31" spans="1:21" customFormat="1">
      <c r="S31" s="33"/>
    </row>
    <row r="32" spans="1:21" customFormat="1">
      <c r="S32" s="33"/>
    </row>
    <row r="33" spans="19:19" customFormat="1">
      <c r="S33" s="33"/>
    </row>
    <row r="34" spans="19:19" customFormat="1">
      <c r="S34" s="33"/>
    </row>
    <row r="35" spans="19:19" customFormat="1">
      <c r="S35" s="33"/>
    </row>
    <row r="36" spans="19:19" customFormat="1">
      <c r="S36" s="33"/>
    </row>
    <row r="37" spans="19:19" customFormat="1">
      <c r="S37" s="33"/>
    </row>
    <row r="38" spans="19:19" customFormat="1">
      <c r="S38" s="33"/>
    </row>
    <row r="39" spans="19:19" customFormat="1">
      <c r="S39" s="33"/>
    </row>
    <row r="40" spans="19:19" customFormat="1">
      <c r="S40" s="33"/>
    </row>
    <row r="41" spans="19:19" customFormat="1">
      <c r="S41" s="33"/>
    </row>
    <row r="42" spans="19:19" customFormat="1">
      <c r="S42" s="33"/>
    </row>
    <row r="43" spans="19:19" customFormat="1">
      <c r="S43" s="33"/>
    </row>
    <row r="44" spans="19:19" customFormat="1">
      <c r="S44" s="33"/>
    </row>
    <row r="45" spans="19:19" customFormat="1">
      <c r="S45" s="33"/>
    </row>
    <row r="46" spans="19:19" customFormat="1">
      <c r="S46" s="33"/>
    </row>
    <row r="47" spans="19:19" customFormat="1">
      <c r="S47" s="33"/>
    </row>
    <row r="48" spans="19:19" customFormat="1">
      <c r="S48" s="33"/>
    </row>
    <row r="49" spans="2:19" customFormat="1">
      <c r="S49" s="33"/>
    </row>
    <row r="50" spans="2:19" customFormat="1">
      <c r="S50" s="33"/>
    </row>
    <row r="51" spans="2:19" customFormat="1">
      <c r="S51" s="33"/>
    </row>
    <row r="52" spans="2:19" customFormat="1">
      <c r="S52" s="33"/>
    </row>
    <row r="53" spans="2:19" customFormat="1">
      <c r="S53" s="33"/>
    </row>
    <row r="54" spans="2:19" customFormat="1">
      <c r="S54" s="33"/>
    </row>
    <row r="55" spans="2:19" customFormat="1">
      <c r="S55" s="33"/>
    </row>
    <row r="56" spans="2:19" customFormat="1">
      <c r="S56" s="33"/>
    </row>
    <row r="57" spans="2:19" customFormat="1">
      <c r="S57" s="33"/>
    </row>
    <row r="58" spans="2:19" customFormat="1">
      <c r="S58" s="33"/>
    </row>
    <row r="59" spans="2:19" customFormat="1">
      <c r="S59" s="33"/>
    </row>
    <row r="60" spans="2:19" customFormat="1">
      <c r="S60" s="33"/>
    </row>
    <row r="61" spans="2:19" customFormat="1">
      <c r="S61" s="33"/>
    </row>
    <row r="62" spans="2:19">
      <c r="B62" s="5" t="s">
        <v>94</v>
      </c>
    </row>
  </sheetData>
  <mergeCells count="21">
    <mergeCell ref="A22:R22"/>
    <mergeCell ref="A25:R25"/>
    <mergeCell ref="A28:R28"/>
    <mergeCell ref="B3:B4"/>
    <mergeCell ref="A5:R5"/>
    <mergeCell ref="A8:R8"/>
    <mergeCell ref="A11:R11"/>
    <mergeCell ref="A15:R15"/>
    <mergeCell ref="A18:R18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4"/>
  <sheetViews>
    <sheetView workbookViewId="0">
      <selection sqref="A1:Q2"/>
    </sheetView>
  </sheetViews>
  <sheetFormatPr baseColWidth="10" defaultColWidth="9.1640625" defaultRowHeight="13"/>
  <cols>
    <col min="1" max="1" width="7.1640625" style="5" bestFit="1" customWidth="1"/>
    <col min="2" max="2" width="19.83203125" style="5" customWidth="1"/>
    <col min="3" max="3" width="26.5" style="5" bestFit="1" customWidth="1"/>
    <col min="4" max="4" width="20.83203125" style="5" bestFit="1" customWidth="1"/>
    <col min="5" max="5" width="10.1640625" style="5" bestFit="1" customWidth="1"/>
    <col min="6" max="6" width="25.5" style="5" bestFit="1" customWidth="1"/>
    <col min="7" max="9" width="5.5" style="6" customWidth="1"/>
    <col min="10" max="10" width="4.5" style="6" customWidth="1"/>
    <col min="11" max="13" width="5.5" style="6" customWidth="1"/>
    <col min="14" max="14" width="4.5" style="6" customWidth="1"/>
    <col min="15" max="15" width="7.6640625" style="6" bestFit="1" customWidth="1"/>
    <col min="16" max="16" width="8.5" style="6" bestFit="1" customWidth="1"/>
    <col min="17" max="17" width="20.5" style="5" customWidth="1"/>
    <col min="18" max="16384" width="9.1640625" style="3"/>
  </cols>
  <sheetData>
    <row r="1" spans="1:17" s="2" customFormat="1" ht="29" customHeight="1">
      <c r="A1" s="38" t="s">
        <v>320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1"/>
    </row>
    <row r="2" spans="1:17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s="1" customFormat="1" ht="12.75" customHeight="1">
      <c r="A3" s="46" t="s">
        <v>348</v>
      </c>
      <c r="B3" s="53" t="s">
        <v>0</v>
      </c>
      <c r="C3" s="48" t="s">
        <v>351</v>
      </c>
      <c r="D3" s="48" t="s">
        <v>6</v>
      </c>
      <c r="E3" s="36" t="s">
        <v>352</v>
      </c>
      <c r="F3" s="36" t="s">
        <v>5</v>
      </c>
      <c r="G3" s="36" t="s">
        <v>8</v>
      </c>
      <c r="H3" s="36"/>
      <c r="I3" s="36"/>
      <c r="J3" s="36"/>
      <c r="K3" s="36" t="s">
        <v>9</v>
      </c>
      <c r="L3" s="36"/>
      <c r="M3" s="36"/>
      <c r="N3" s="36"/>
      <c r="O3" s="36" t="s">
        <v>1</v>
      </c>
      <c r="P3" s="36" t="s">
        <v>3</v>
      </c>
      <c r="Q3" s="49" t="s">
        <v>2</v>
      </c>
    </row>
    <row r="4" spans="1:17" s="1" customFormat="1" ht="21" customHeight="1" thickBot="1">
      <c r="A4" s="47"/>
      <c r="B4" s="54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7"/>
      <c r="P4" s="37"/>
      <c r="Q4" s="50"/>
    </row>
    <row r="5" spans="1:17" ht="16">
      <c r="A5" s="55" t="s">
        <v>49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7">
      <c r="A6" s="8" t="s">
        <v>93</v>
      </c>
      <c r="B6" s="7" t="s">
        <v>240</v>
      </c>
      <c r="C6" s="7" t="s">
        <v>241</v>
      </c>
      <c r="D6" s="7" t="s">
        <v>242</v>
      </c>
      <c r="E6" s="7" t="s">
        <v>355</v>
      </c>
      <c r="F6" s="7" t="s">
        <v>14</v>
      </c>
      <c r="G6" s="18" t="s">
        <v>243</v>
      </c>
      <c r="H6" s="18" t="s">
        <v>135</v>
      </c>
      <c r="I6" s="19" t="s">
        <v>38</v>
      </c>
      <c r="J6" s="8"/>
      <c r="K6" s="19" t="s">
        <v>23</v>
      </c>
      <c r="L6" s="18" t="s">
        <v>202</v>
      </c>
      <c r="M6" s="18" t="s">
        <v>35</v>
      </c>
      <c r="N6" s="8"/>
      <c r="O6" s="8" t="str">
        <f>"212,5"</f>
        <v>212,5</v>
      </c>
      <c r="P6" s="8" t="str">
        <f>"176,2262"</f>
        <v>176,2262</v>
      </c>
      <c r="Q6" s="7" t="s">
        <v>83</v>
      </c>
    </row>
    <row r="7" spans="1:17">
      <c r="B7" s="5" t="s">
        <v>94</v>
      </c>
    </row>
    <row r="8" spans="1:17" ht="16">
      <c r="A8" s="51" t="s">
        <v>58</v>
      </c>
      <c r="B8" s="5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7">
      <c r="A9" s="8" t="s">
        <v>93</v>
      </c>
      <c r="B9" s="7" t="s">
        <v>155</v>
      </c>
      <c r="C9" s="7" t="s">
        <v>156</v>
      </c>
      <c r="D9" s="7" t="s">
        <v>157</v>
      </c>
      <c r="E9" s="7" t="s">
        <v>353</v>
      </c>
      <c r="F9" s="7" t="s">
        <v>66</v>
      </c>
      <c r="G9" s="19" t="s">
        <v>36</v>
      </c>
      <c r="H9" s="18" t="s">
        <v>36</v>
      </c>
      <c r="I9" s="18" t="s">
        <v>37</v>
      </c>
      <c r="J9" s="8"/>
      <c r="K9" s="18" t="s">
        <v>158</v>
      </c>
      <c r="L9" s="18" t="s">
        <v>159</v>
      </c>
      <c r="M9" s="18" t="s">
        <v>160</v>
      </c>
      <c r="N9" s="8"/>
      <c r="O9" s="8" t="str">
        <f>"385,0"</f>
        <v>385,0</v>
      </c>
      <c r="P9" s="8" t="str">
        <f>"261,6075"</f>
        <v>261,6075</v>
      </c>
      <c r="Q9" s="7" t="s">
        <v>161</v>
      </c>
    </row>
    <row r="10" spans="1:17">
      <c r="B10" s="5" t="s">
        <v>94</v>
      </c>
    </row>
    <row r="11" spans="1:17" customFormat="1"/>
    <row r="12" spans="1:17" customFormat="1"/>
    <row r="13" spans="1:17" customFormat="1"/>
    <row r="14" spans="1:17" customFormat="1"/>
    <row r="15" spans="1:17" customFormat="1"/>
    <row r="16" spans="1:17" customFormat="1"/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customFormat="1"/>
    <row r="34" customFormat="1"/>
  </sheetData>
  <mergeCells count="14">
    <mergeCell ref="A8:N8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6"/>
  <sheetViews>
    <sheetView topLeftCell="A20" zoomScaleNormal="100" workbookViewId="0">
      <selection activeCell="E57" sqref="E57"/>
    </sheetView>
  </sheetViews>
  <sheetFormatPr baseColWidth="10" defaultColWidth="9.1640625" defaultRowHeight="13"/>
  <cols>
    <col min="1" max="1" width="7.1640625" style="5" bestFit="1" customWidth="1"/>
    <col min="2" max="2" width="20.332031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31" style="5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0.5" style="5" customWidth="1"/>
    <col min="14" max="16384" width="9.1640625" style="3"/>
  </cols>
  <sheetData>
    <row r="1" spans="1:13" s="2" customFormat="1" ht="29" customHeight="1">
      <c r="A1" s="38" t="s">
        <v>321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348</v>
      </c>
      <c r="B3" s="53" t="s">
        <v>0</v>
      </c>
      <c r="C3" s="48" t="s">
        <v>351</v>
      </c>
      <c r="D3" s="48" t="s">
        <v>6</v>
      </c>
      <c r="E3" s="36" t="s">
        <v>352</v>
      </c>
      <c r="F3" s="36" t="s">
        <v>5</v>
      </c>
      <c r="G3" s="36" t="s">
        <v>8</v>
      </c>
      <c r="H3" s="36"/>
      <c r="I3" s="36"/>
      <c r="J3" s="36"/>
      <c r="K3" s="36" t="s">
        <v>208</v>
      </c>
      <c r="L3" s="36" t="s">
        <v>3</v>
      </c>
      <c r="M3" s="49" t="s">
        <v>2</v>
      </c>
    </row>
    <row r="4" spans="1:13" s="1" customFormat="1" ht="21" customHeight="1" thickBot="1">
      <c r="A4" s="47"/>
      <c r="B4" s="54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37"/>
      <c r="L4" s="37"/>
      <c r="M4" s="50"/>
    </row>
    <row r="5" spans="1:13" ht="16">
      <c r="A5" s="55" t="s">
        <v>97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8" t="s">
        <v>93</v>
      </c>
      <c r="B6" s="7" t="s">
        <v>98</v>
      </c>
      <c r="C6" s="7" t="s">
        <v>99</v>
      </c>
      <c r="D6" s="7" t="s">
        <v>100</v>
      </c>
      <c r="E6" s="7" t="s">
        <v>353</v>
      </c>
      <c r="F6" s="7" t="s">
        <v>14</v>
      </c>
      <c r="G6" s="19" t="s">
        <v>101</v>
      </c>
      <c r="H6" s="18" t="s">
        <v>101</v>
      </c>
      <c r="I6" s="19" t="s">
        <v>102</v>
      </c>
      <c r="J6" s="8"/>
      <c r="K6" s="8" t="str">
        <f>"55,0"</f>
        <v>55,0</v>
      </c>
      <c r="L6" s="8" t="str">
        <f>"69,7015"</f>
        <v>69,7015</v>
      </c>
      <c r="M6" s="7" t="s">
        <v>103</v>
      </c>
    </row>
    <row r="7" spans="1:13">
      <c r="B7" s="5" t="s">
        <v>94</v>
      </c>
    </row>
    <row r="8" spans="1:13" ht="16">
      <c r="A8" s="51" t="s">
        <v>10</v>
      </c>
      <c r="B8" s="51"/>
      <c r="C8" s="52"/>
      <c r="D8" s="52"/>
      <c r="E8" s="52"/>
      <c r="F8" s="52"/>
      <c r="G8" s="52"/>
      <c r="H8" s="52"/>
      <c r="I8" s="52"/>
      <c r="J8" s="52"/>
    </row>
    <row r="9" spans="1:13">
      <c r="A9" s="8" t="s">
        <v>93</v>
      </c>
      <c r="B9" s="7" t="s">
        <v>104</v>
      </c>
      <c r="C9" s="7" t="s">
        <v>328</v>
      </c>
      <c r="D9" s="7" t="s">
        <v>105</v>
      </c>
      <c r="E9" s="7" t="s">
        <v>356</v>
      </c>
      <c r="F9" s="7" t="s">
        <v>14</v>
      </c>
      <c r="G9" s="18" t="s">
        <v>29</v>
      </c>
      <c r="H9" s="19" t="s">
        <v>53</v>
      </c>
      <c r="I9" s="19" t="s">
        <v>53</v>
      </c>
      <c r="J9" s="8"/>
      <c r="K9" s="8" t="str">
        <f>"40,0"</f>
        <v>40,0</v>
      </c>
      <c r="L9" s="8" t="str">
        <f>"47,3280"</f>
        <v>47,3280</v>
      </c>
      <c r="M9" s="7" t="s">
        <v>103</v>
      </c>
    </row>
    <row r="10" spans="1:13">
      <c r="B10" s="5" t="s">
        <v>94</v>
      </c>
    </row>
    <row r="11" spans="1:13" ht="16">
      <c r="A11" s="51" t="s">
        <v>25</v>
      </c>
      <c r="B11" s="51"/>
      <c r="C11" s="52"/>
      <c r="D11" s="52"/>
      <c r="E11" s="52"/>
      <c r="F11" s="52"/>
      <c r="G11" s="52"/>
      <c r="H11" s="52"/>
      <c r="I11" s="52"/>
      <c r="J11" s="52"/>
    </row>
    <row r="12" spans="1:13">
      <c r="A12" s="10" t="s">
        <v>93</v>
      </c>
      <c r="B12" s="9" t="s">
        <v>106</v>
      </c>
      <c r="C12" s="9" t="s">
        <v>107</v>
      </c>
      <c r="D12" s="9" t="s">
        <v>108</v>
      </c>
      <c r="E12" s="9" t="s">
        <v>353</v>
      </c>
      <c r="F12" s="9" t="s">
        <v>14</v>
      </c>
      <c r="G12" s="20" t="s">
        <v>19</v>
      </c>
      <c r="H12" s="20" t="s">
        <v>20</v>
      </c>
      <c r="I12" s="23" t="s">
        <v>109</v>
      </c>
      <c r="J12" s="10"/>
      <c r="K12" s="10" t="str">
        <f>"50,0"</f>
        <v>50,0</v>
      </c>
      <c r="L12" s="10" t="str">
        <f>"57,7050"</f>
        <v>57,7050</v>
      </c>
      <c r="M12" s="9" t="s">
        <v>103</v>
      </c>
    </row>
    <row r="13" spans="1:13">
      <c r="A13" s="12" t="s">
        <v>93</v>
      </c>
      <c r="B13" s="11" t="s">
        <v>110</v>
      </c>
      <c r="C13" s="11" t="s">
        <v>329</v>
      </c>
      <c r="D13" s="11" t="s">
        <v>111</v>
      </c>
      <c r="E13" s="11" t="s">
        <v>356</v>
      </c>
      <c r="F13" s="11" t="s">
        <v>14</v>
      </c>
      <c r="G13" s="21" t="s">
        <v>20</v>
      </c>
      <c r="H13" s="22" t="s">
        <v>109</v>
      </c>
      <c r="I13" s="21" t="s">
        <v>109</v>
      </c>
      <c r="J13" s="12"/>
      <c r="K13" s="12" t="str">
        <f>"52,5"</f>
        <v>52,5</v>
      </c>
      <c r="L13" s="12" t="str">
        <f>"62,1545"</f>
        <v>62,1545</v>
      </c>
      <c r="M13" s="11" t="s">
        <v>103</v>
      </c>
    </row>
    <row r="14" spans="1:13">
      <c r="B14" s="5" t="s">
        <v>94</v>
      </c>
    </row>
    <row r="15" spans="1:13" ht="16">
      <c r="A15" s="51" t="s">
        <v>31</v>
      </c>
      <c r="B15" s="51"/>
      <c r="C15" s="52"/>
      <c r="D15" s="52"/>
      <c r="E15" s="52"/>
      <c r="F15" s="52"/>
      <c r="G15" s="52"/>
      <c r="H15" s="52"/>
      <c r="I15" s="52"/>
      <c r="J15" s="52"/>
    </row>
    <row r="16" spans="1:13">
      <c r="A16" s="8" t="s">
        <v>93</v>
      </c>
      <c r="B16" s="7" t="s">
        <v>112</v>
      </c>
      <c r="C16" s="7" t="s">
        <v>330</v>
      </c>
      <c r="D16" s="7" t="s">
        <v>113</v>
      </c>
      <c r="E16" s="7" t="s">
        <v>356</v>
      </c>
      <c r="F16" s="7" t="s">
        <v>14</v>
      </c>
      <c r="G16" s="18" t="s">
        <v>18</v>
      </c>
      <c r="H16" s="19" t="s">
        <v>19</v>
      </c>
      <c r="I16" s="19" t="s">
        <v>19</v>
      </c>
      <c r="J16" s="8"/>
      <c r="K16" s="8" t="str">
        <f>"45,0"</f>
        <v>45,0</v>
      </c>
      <c r="L16" s="8" t="str">
        <f>"43,0335"</f>
        <v>43,0335</v>
      </c>
      <c r="M16" s="7" t="s">
        <v>103</v>
      </c>
    </row>
    <row r="17" spans="1:13">
      <c r="B17" s="5" t="s">
        <v>94</v>
      </c>
    </row>
    <row r="18" spans="1:13" ht="16">
      <c r="A18" s="51" t="s">
        <v>58</v>
      </c>
      <c r="B18" s="51"/>
      <c r="C18" s="52"/>
      <c r="D18" s="52"/>
      <c r="E18" s="52"/>
      <c r="F18" s="52"/>
      <c r="G18" s="52"/>
      <c r="H18" s="52"/>
      <c r="I18" s="52"/>
      <c r="J18" s="52"/>
    </row>
    <row r="19" spans="1:13">
      <c r="A19" s="8" t="s">
        <v>93</v>
      </c>
      <c r="B19" s="7" t="s">
        <v>114</v>
      </c>
      <c r="C19" s="7" t="s">
        <v>115</v>
      </c>
      <c r="D19" s="7" t="s">
        <v>116</v>
      </c>
      <c r="E19" s="7" t="s">
        <v>353</v>
      </c>
      <c r="F19" s="7" t="s">
        <v>14</v>
      </c>
      <c r="G19" s="18" t="s">
        <v>35</v>
      </c>
      <c r="H19" s="18" t="s">
        <v>36</v>
      </c>
      <c r="I19" s="18" t="s">
        <v>37</v>
      </c>
      <c r="J19" s="8"/>
      <c r="K19" s="8" t="str">
        <f>"150,0"</f>
        <v>150,0</v>
      </c>
      <c r="L19" s="8" t="str">
        <f>"135,6900"</f>
        <v>135,6900</v>
      </c>
      <c r="M19" s="7" t="s">
        <v>24</v>
      </c>
    </row>
    <row r="20" spans="1:13">
      <c r="B20" s="5" t="s">
        <v>94</v>
      </c>
    </row>
    <row r="21" spans="1:13" ht="16">
      <c r="A21" s="51" t="s">
        <v>117</v>
      </c>
      <c r="B21" s="51"/>
      <c r="C21" s="52"/>
      <c r="D21" s="52"/>
      <c r="E21" s="52"/>
      <c r="F21" s="52"/>
      <c r="G21" s="52"/>
      <c r="H21" s="52"/>
      <c r="I21" s="52"/>
      <c r="J21" s="52"/>
    </row>
    <row r="22" spans="1:13">
      <c r="A22" s="8" t="s">
        <v>93</v>
      </c>
      <c r="B22" s="7" t="s">
        <v>118</v>
      </c>
      <c r="C22" s="7" t="s">
        <v>119</v>
      </c>
      <c r="D22" s="7" t="s">
        <v>120</v>
      </c>
      <c r="E22" s="7" t="s">
        <v>353</v>
      </c>
      <c r="F22" s="7" t="s">
        <v>14</v>
      </c>
      <c r="G22" s="18" t="s">
        <v>53</v>
      </c>
      <c r="H22" s="18" t="s">
        <v>18</v>
      </c>
      <c r="I22" s="18" t="s">
        <v>19</v>
      </c>
      <c r="J22" s="8"/>
      <c r="K22" s="8" t="str">
        <f>"47,5"</f>
        <v>47,5</v>
      </c>
      <c r="L22" s="8" t="str">
        <f>"42,0897"</f>
        <v>42,0897</v>
      </c>
      <c r="M22" s="7" t="s">
        <v>103</v>
      </c>
    </row>
    <row r="23" spans="1:13">
      <c r="B23" s="5" t="s">
        <v>94</v>
      </c>
    </row>
    <row r="24" spans="1:13" ht="16">
      <c r="A24" s="51" t="s">
        <v>25</v>
      </c>
      <c r="B24" s="51"/>
      <c r="C24" s="52"/>
      <c r="D24" s="52"/>
      <c r="E24" s="52"/>
      <c r="F24" s="52"/>
      <c r="G24" s="52"/>
      <c r="H24" s="52"/>
      <c r="I24" s="52"/>
      <c r="J24" s="52"/>
    </row>
    <row r="25" spans="1:13">
      <c r="A25" s="8" t="s">
        <v>93</v>
      </c>
      <c r="B25" s="7" t="s">
        <v>121</v>
      </c>
      <c r="C25" s="7" t="s">
        <v>122</v>
      </c>
      <c r="D25" s="7" t="s">
        <v>123</v>
      </c>
      <c r="E25" s="7" t="s">
        <v>355</v>
      </c>
      <c r="F25" s="7" t="s">
        <v>14</v>
      </c>
      <c r="G25" s="18" t="s">
        <v>17</v>
      </c>
      <c r="H25" s="19" t="s">
        <v>38</v>
      </c>
      <c r="I25" s="19" t="s">
        <v>38</v>
      </c>
      <c r="J25" s="8"/>
      <c r="K25" s="8" t="str">
        <f>"80,0"</f>
        <v>80,0</v>
      </c>
      <c r="L25" s="8" t="str">
        <f>"70,2960"</f>
        <v>70,2960</v>
      </c>
      <c r="M25" s="7" t="s">
        <v>83</v>
      </c>
    </row>
    <row r="26" spans="1:13">
      <c r="B26" s="5" t="s">
        <v>94</v>
      </c>
    </row>
    <row r="27" spans="1:13" ht="16">
      <c r="A27" s="51" t="s">
        <v>49</v>
      </c>
      <c r="B27" s="51"/>
      <c r="C27" s="52"/>
      <c r="D27" s="52"/>
      <c r="E27" s="52"/>
      <c r="F27" s="52"/>
      <c r="G27" s="52"/>
      <c r="H27" s="52"/>
      <c r="I27" s="52"/>
      <c r="J27" s="52"/>
    </row>
    <row r="28" spans="1:13">
      <c r="A28" s="10" t="s">
        <v>93</v>
      </c>
      <c r="B28" s="9" t="s">
        <v>124</v>
      </c>
      <c r="C28" s="9" t="s">
        <v>125</v>
      </c>
      <c r="D28" s="9" t="s">
        <v>126</v>
      </c>
      <c r="E28" s="9" t="s">
        <v>355</v>
      </c>
      <c r="F28" s="9" t="s">
        <v>14</v>
      </c>
      <c r="G28" s="20" t="s">
        <v>21</v>
      </c>
      <c r="H28" s="20" t="s">
        <v>127</v>
      </c>
      <c r="I28" s="23" t="s">
        <v>128</v>
      </c>
      <c r="J28" s="10"/>
      <c r="K28" s="10" t="str">
        <f>"105,0"</f>
        <v>105,0</v>
      </c>
      <c r="L28" s="10" t="str">
        <f>"82,7505"</f>
        <v>82,7505</v>
      </c>
      <c r="M28" s="9" t="s">
        <v>83</v>
      </c>
    </row>
    <row r="29" spans="1:13">
      <c r="A29" s="25" t="s">
        <v>93</v>
      </c>
      <c r="B29" s="24" t="s">
        <v>129</v>
      </c>
      <c r="C29" s="24" t="s">
        <v>130</v>
      </c>
      <c r="D29" s="24" t="s">
        <v>131</v>
      </c>
      <c r="E29" s="24" t="s">
        <v>353</v>
      </c>
      <c r="F29" s="24" t="s">
        <v>14</v>
      </c>
      <c r="G29" s="26" t="s">
        <v>17</v>
      </c>
      <c r="H29" s="26" t="s">
        <v>38</v>
      </c>
      <c r="I29" s="27" t="s">
        <v>30</v>
      </c>
      <c r="J29" s="25"/>
      <c r="K29" s="25" t="str">
        <f>"85,0"</f>
        <v>85,0</v>
      </c>
      <c r="L29" s="25" t="str">
        <f>"65,6965"</f>
        <v>65,6965</v>
      </c>
      <c r="M29" s="24" t="s">
        <v>103</v>
      </c>
    </row>
    <row r="30" spans="1:13">
      <c r="A30" s="25" t="s">
        <v>95</v>
      </c>
      <c r="B30" s="24" t="s">
        <v>132</v>
      </c>
      <c r="C30" s="24" t="s">
        <v>133</v>
      </c>
      <c r="D30" s="24" t="s">
        <v>134</v>
      </c>
      <c r="E30" s="24" t="s">
        <v>353</v>
      </c>
      <c r="F30" s="24" t="s">
        <v>346</v>
      </c>
      <c r="G30" s="26" t="s">
        <v>17</v>
      </c>
      <c r="H30" s="26" t="s">
        <v>135</v>
      </c>
      <c r="I30" s="27" t="s">
        <v>136</v>
      </c>
      <c r="J30" s="25"/>
      <c r="K30" s="25" t="str">
        <f>"82,5"</f>
        <v>82,5</v>
      </c>
      <c r="L30" s="25" t="str">
        <f>"64,4573"</f>
        <v>64,4573</v>
      </c>
      <c r="M30" s="24" t="s">
        <v>137</v>
      </c>
    </row>
    <row r="31" spans="1:13">
      <c r="A31" s="12" t="s">
        <v>93</v>
      </c>
      <c r="B31" s="11" t="s">
        <v>138</v>
      </c>
      <c r="C31" s="11" t="s">
        <v>331</v>
      </c>
      <c r="D31" s="11" t="s">
        <v>139</v>
      </c>
      <c r="E31" s="11" t="s">
        <v>356</v>
      </c>
      <c r="F31" s="11" t="s">
        <v>14</v>
      </c>
      <c r="G31" s="21" t="s">
        <v>22</v>
      </c>
      <c r="H31" s="21" t="s">
        <v>140</v>
      </c>
      <c r="I31" s="21" t="s">
        <v>141</v>
      </c>
      <c r="J31" s="12"/>
      <c r="K31" s="12" t="str">
        <f>"122,5"</f>
        <v>122,5</v>
      </c>
      <c r="L31" s="12" t="str">
        <f>"95,8816"</f>
        <v>95,8816</v>
      </c>
      <c r="M31" s="11" t="s">
        <v>103</v>
      </c>
    </row>
    <row r="32" spans="1:13">
      <c r="B32" s="5" t="s">
        <v>94</v>
      </c>
    </row>
    <row r="33" spans="1:13" ht="16">
      <c r="A33" s="51" t="s">
        <v>31</v>
      </c>
      <c r="B33" s="51"/>
      <c r="C33" s="52"/>
      <c r="D33" s="52"/>
      <c r="E33" s="52"/>
      <c r="F33" s="52"/>
      <c r="G33" s="52"/>
      <c r="H33" s="52"/>
      <c r="I33" s="52"/>
      <c r="J33" s="52"/>
    </row>
    <row r="34" spans="1:13">
      <c r="A34" s="10" t="s">
        <v>93</v>
      </c>
      <c r="B34" s="9" t="s">
        <v>142</v>
      </c>
      <c r="C34" s="9" t="s">
        <v>143</v>
      </c>
      <c r="D34" s="9" t="s">
        <v>144</v>
      </c>
      <c r="E34" s="9" t="s">
        <v>355</v>
      </c>
      <c r="F34" s="9" t="s">
        <v>145</v>
      </c>
      <c r="G34" s="20" t="s">
        <v>21</v>
      </c>
      <c r="H34" s="20" t="s">
        <v>127</v>
      </c>
      <c r="I34" s="20" t="s">
        <v>22</v>
      </c>
      <c r="J34" s="10"/>
      <c r="K34" s="10" t="str">
        <f>"110,0"</f>
        <v>110,0</v>
      </c>
      <c r="L34" s="10" t="str">
        <f>"83,7320"</f>
        <v>83,7320</v>
      </c>
      <c r="M34" s="9" t="s">
        <v>146</v>
      </c>
    </row>
    <row r="35" spans="1:13">
      <c r="A35" s="25" t="s">
        <v>95</v>
      </c>
      <c r="B35" s="24" t="s">
        <v>147</v>
      </c>
      <c r="C35" s="24" t="s">
        <v>148</v>
      </c>
      <c r="D35" s="24" t="s">
        <v>149</v>
      </c>
      <c r="E35" s="24" t="s">
        <v>355</v>
      </c>
      <c r="F35" s="24" t="s">
        <v>14</v>
      </c>
      <c r="G35" s="27" t="s">
        <v>30</v>
      </c>
      <c r="H35" s="26" t="s">
        <v>54</v>
      </c>
      <c r="I35" s="26" t="s">
        <v>21</v>
      </c>
      <c r="J35" s="25"/>
      <c r="K35" s="25" t="str">
        <f>"100,0"</f>
        <v>100,0</v>
      </c>
      <c r="L35" s="25" t="str">
        <f>"71,8600"</f>
        <v>71,8600</v>
      </c>
      <c r="M35" s="24" t="s">
        <v>150</v>
      </c>
    </row>
    <row r="36" spans="1:13">
      <c r="A36" s="12" t="s">
        <v>93</v>
      </c>
      <c r="B36" s="11" t="s">
        <v>151</v>
      </c>
      <c r="C36" s="11" t="s">
        <v>332</v>
      </c>
      <c r="D36" s="11" t="s">
        <v>152</v>
      </c>
      <c r="E36" s="11" t="s">
        <v>357</v>
      </c>
      <c r="F36" s="11" t="s">
        <v>145</v>
      </c>
      <c r="G36" s="21" t="s">
        <v>140</v>
      </c>
      <c r="H36" s="21" t="s">
        <v>141</v>
      </c>
      <c r="I36" s="21" t="s">
        <v>35</v>
      </c>
      <c r="J36" s="12"/>
      <c r="K36" s="12" t="str">
        <f>"130,0"</f>
        <v>130,0</v>
      </c>
      <c r="L36" s="12" t="str">
        <f>"93,6000"</f>
        <v>93,6000</v>
      </c>
      <c r="M36" s="11"/>
    </row>
    <row r="37" spans="1:13">
      <c r="B37" s="5" t="s">
        <v>94</v>
      </c>
    </row>
    <row r="38" spans="1:13" ht="16">
      <c r="A38" s="51" t="s">
        <v>58</v>
      </c>
      <c r="B38" s="51"/>
      <c r="C38" s="52"/>
      <c r="D38" s="52"/>
      <c r="E38" s="52"/>
      <c r="F38" s="52"/>
      <c r="G38" s="52"/>
      <c r="H38" s="52"/>
      <c r="I38" s="52"/>
      <c r="J38" s="52"/>
    </row>
    <row r="39" spans="1:13">
      <c r="A39" s="10" t="s">
        <v>93</v>
      </c>
      <c r="B39" s="9" t="s">
        <v>153</v>
      </c>
      <c r="C39" s="9" t="s">
        <v>333</v>
      </c>
      <c r="D39" s="9" t="s">
        <v>154</v>
      </c>
      <c r="E39" s="9" t="s">
        <v>357</v>
      </c>
      <c r="F39" s="9" t="s">
        <v>14</v>
      </c>
      <c r="G39" s="20" t="s">
        <v>30</v>
      </c>
      <c r="H39" s="20" t="s">
        <v>54</v>
      </c>
      <c r="I39" s="23" t="s">
        <v>21</v>
      </c>
      <c r="J39" s="10"/>
      <c r="K39" s="10" t="str">
        <f>"95,0"</f>
        <v>95,0</v>
      </c>
      <c r="L39" s="10" t="str">
        <f>"64,5050"</f>
        <v>64,5050</v>
      </c>
      <c r="M39" s="9" t="s">
        <v>103</v>
      </c>
    </row>
    <row r="40" spans="1:13">
      <c r="A40" s="25" t="s">
        <v>93</v>
      </c>
      <c r="B40" s="24" t="s">
        <v>155</v>
      </c>
      <c r="C40" s="24" t="s">
        <v>156</v>
      </c>
      <c r="D40" s="24" t="s">
        <v>157</v>
      </c>
      <c r="E40" s="24" t="s">
        <v>353</v>
      </c>
      <c r="F40" s="24" t="s">
        <v>66</v>
      </c>
      <c r="G40" s="27" t="s">
        <v>36</v>
      </c>
      <c r="H40" s="26" t="s">
        <v>36</v>
      </c>
      <c r="I40" s="26" t="s">
        <v>37</v>
      </c>
      <c r="J40" s="25"/>
      <c r="K40" s="25" t="str">
        <f>"150,0"</f>
        <v>150,0</v>
      </c>
      <c r="L40" s="25" t="str">
        <f>"101,9250"</f>
        <v>101,9250</v>
      </c>
      <c r="M40" s="24" t="s">
        <v>161</v>
      </c>
    </row>
    <row r="41" spans="1:13">
      <c r="A41" s="25" t="s">
        <v>95</v>
      </c>
      <c r="B41" s="24" t="s">
        <v>162</v>
      </c>
      <c r="C41" s="24" t="s">
        <v>163</v>
      </c>
      <c r="D41" s="24" t="s">
        <v>164</v>
      </c>
      <c r="E41" s="24" t="s">
        <v>353</v>
      </c>
      <c r="F41" s="24" t="s">
        <v>346</v>
      </c>
      <c r="G41" s="26" t="s">
        <v>30</v>
      </c>
      <c r="H41" s="26" t="s">
        <v>54</v>
      </c>
      <c r="I41" s="26" t="s">
        <v>21</v>
      </c>
      <c r="J41" s="25"/>
      <c r="K41" s="25" t="str">
        <f>"100,0"</f>
        <v>100,0</v>
      </c>
      <c r="L41" s="25" t="str">
        <f>"69,9300"</f>
        <v>69,9300</v>
      </c>
      <c r="M41" s="24" t="s">
        <v>137</v>
      </c>
    </row>
    <row r="42" spans="1:13">
      <c r="A42" s="12" t="s">
        <v>93</v>
      </c>
      <c r="B42" s="11" t="s">
        <v>165</v>
      </c>
      <c r="C42" s="11" t="s">
        <v>334</v>
      </c>
      <c r="D42" s="11" t="s">
        <v>166</v>
      </c>
      <c r="E42" s="11" t="s">
        <v>354</v>
      </c>
      <c r="F42" s="11" t="s">
        <v>14</v>
      </c>
      <c r="G42" s="22" t="s">
        <v>22</v>
      </c>
      <c r="H42" s="21" t="s">
        <v>22</v>
      </c>
      <c r="I42" s="21" t="s">
        <v>140</v>
      </c>
      <c r="J42" s="12"/>
      <c r="K42" s="12" t="str">
        <f>"115,0"</f>
        <v>115,0</v>
      </c>
      <c r="L42" s="12" t="str">
        <f>"84,6863"</f>
        <v>84,6863</v>
      </c>
      <c r="M42" s="11"/>
    </row>
    <row r="43" spans="1:13">
      <c r="B43" s="5" t="s">
        <v>94</v>
      </c>
    </row>
    <row r="44" spans="1:13" ht="16">
      <c r="A44" s="51" t="s">
        <v>117</v>
      </c>
      <c r="B44" s="51"/>
      <c r="C44" s="52"/>
      <c r="D44" s="52"/>
      <c r="E44" s="52"/>
      <c r="F44" s="52"/>
      <c r="G44" s="52"/>
      <c r="H44" s="52"/>
      <c r="I44" s="52"/>
      <c r="J44" s="52"/>
    </row>
    <row r="45" spans="1:13">
      <c r="A45" s="10" t="s">
        <v>93</v>
      </c>
      <c r="B45" s="9" t="s">
        <v>167</v>
      </c>
      <c r="C45" s="9" t="s">
        <v>168</v>
      </c>
      <c r="D45" s="9" t="s">
        <v>169</v>
      </c>
      <c r="E45" s="9" t="s">
        <v>355</v>
      </c>
      <c r="F45" s="9" t="s">
        <v>14</v>
      </c>
      <c r="G45" s="20" t="s">
        <v>21</v>
      </c>
      <c r="H45" s="20" t="s">
        <v>170</v>
      </c>
      <c r="I45" s="23" t="s">
        <v>128</v>
      </c>
      <c r="J45" s="10"/>
      <c r="K45" s="10" t="str">
        <f>"107,5"</f>
        <v>107,5</v>
      </c>
      <c r="L45" s="10" t="str">
        <f>"71,8100"</f>
        <v>71,8100</v>
      </c>
      <c r="M45" s="9" t="s">
        <v>150</v>
      </c>
    </row>
    <row r="46" spans="1:13">
      <c r="A46" s="25" t="s">
        <v>93</v>
      </c>
      <c r="B46" s="24" t="s">
        <v>171</v>
      </c>
      <c r="C46" s="24" t="s">
        <v>172</v>
      </c>
      <c r="D46" s="24" t="s">
        <v>173</v>
      </c>
      <c r="E46" s="24" t="s">
        <v>353</v>
      </c>
      <c r="F46" s="24" t="s">
        <v>66</v>
      </c>
      <c r="G46" s="26" t="s">
        <v>72</v>
      </c>
      <c r="H46" s="26" t="s">
        <v>174</v>
      </c>
      <c r="I46" s="27" t="s">
        <v>175</v>
      </c>
      <c r="J46" s="25"/>
      <c r="K46" s="25" t="str">
        <f>"215,0"</f>
        <v>215,0</v>
      </c>
      <c r="L46" s="25" t="str">
        <f>"143,2115"</f>
        <v>143,2115</v>
      </c>
      <c r="M46" s="24"/>
    </row>
    <row r="47" spans="1:13">
      <c r="A47" s="25" t="s">
        <v>95</v>
      </c>
      <c r="B47" s="24" t="s">
        <v>176</v>
      </c>
      <c r="C47" s="24" t="s">
        <v>177</v>
      </c>
      <c r="D47" s="24" t="s">
        <v>178</v>
      </c>
      <c r="E47" s="24" t="s">
        <v>353</v>
      </c>
      <c r="F47" s="24" t="s">
        <v>14</v>
      </c>
      <c r="G47" s="27" t="s">
        <v>179</v>
      </c>
      <c r="H47" s="26" t="s">
        <v>37</v>
      </c>
      <c r="I47" s="27" t="s">
        <v>180</v>
      </c>
      <c r="J47" s="25"/>
      <c r="K47" s="25" t="str">
        <f>"150,0"</f>
        <v>150,0</v>
      </c>
      <c r="L47" s="25" t="str">
        <f>"96,6600"</f>
        <v>96,6600</v>
      </c>
      <c r="M47" s="24"/>
    </row>
    <row r="48" spans="1:13">
      <c r="A48" s="25" t="s">
        <v>209</v>
      </c>
      <c r="B48" s="24" t="s">
        <v>181</v>
      </c>
      <c r="C48" s="24" t="s">
        <v>182</v>
      </c>
      <c r="D48" s="24" t="s">
        <v>183</v>
      </c>
      <c r="E48" s="24" t="s">
        <v>353</v>
      </c>
      <c r="F48" s="24" t="s">
        <v>14</v>
      </c>
      <c r="G48" s="27" t="s">
        <v>36</v>
      </c>
      <c r="H48" s="26" t="s">
        <v>36</v>
      </c>
      <c r="I48" s="26" t="s">
        <v>179</v>
      </c>
      <c r="J48" s="25"/>
      <c r="K48" s="25" t="str">
        <f>"145,0"</f>
        <v>145,0</v>
      </c>
      <c r="L48" s="25" t="str">
        <f>"92,5680"</f>
        <v>92,5680</v>
      </c>
      <c r="M48" s="24" t="s">
        <v>103</v>
      </c>
    </row>
    <row r="49" spans="1:13">
      <c r="A49" s="12" t="s">
        <v>210</v>
      </c>
      <c r="B49" s="11" t="s">
        <v>184</v>
      </c>
      <c r="C49" s="11" t="s">
        <v>185</v>
      </c>
      <c r="D49" s="11" t="s">
        <v>186</v>
      </c>
      <c r="E49" s="11" t="s">
        <v>353</v>
      </c>
      <c r="F49" s="11" t="s">
        <v>14</v>
      </c>
      <c r="G49" s="21" t="s">
        <v>187</v>
      </c>
      <c r="H49" s="22" t="s">
        <v>36</v>
      </c>
      <c r="I49" s="21" t="s">
        <v>36</v>
      </c>
      <c r="J49" s="12"/>
      <c r="K49" s="12" t="str">
        <f>"140,0"</f>
        <v>140,0</v>
      </c>
      <c r="L49" s="12" t="str">
        <f>"90,0480"</f>
        <v>90,0480</v>
      </c>
      <c r="M49" s="11" t="s">
        <v>103</v>
      </c>
    </row>
    <row r="50" spans="1:13">
      <c r="B50" s="5" t="s">
        <v>94</v>
      </c>
    </row>
    <row r="51" spans="1:13" ht="16">
      <c r="A51" s="51" t="s">
        <v>62</v>
      </c>
      <c r="B51" s="51"/>
      <c r="C51" s="52"/>
      <c r="D51" s="52"/>
      <c r="E51" s="52"/>
      <c r="F51" s="52"/>
      <c r="G51" s="52"/>
      <c r="H51" s="52"/>
      <c r="I51" s="52"/>
      <c r="J51" s="52"/>
    </row>
    <row r="52" spans="1:13">
      <c r="A52" s="10" t="s">
        <v>93</v>
      </c>
      <c r="B52" s="9" t="s">
        <v>63</v>
      </c>
      <c r="C52" s="9" t="s">
        <v>64</v>
      </c>
      <c r="D52" s="9" t="s">
        <v>65</v>
      </c>
      <c r="E52" s="9" t="s">
        <v>353</v>
      </c>
      <c r="F52" s="9" t="s">
        <v>66</v>
      </c>
      <c r="G52" s="20" t="s">
        <v>70</v>
      </c>
      <c r="H52" s="20" t="s">
        <v>71</v>
      </c>
      <c r="I52" s="20" t="s">
        <v>72</v>
      </c>
      <c r="J52" s="10"/>
      <c r="K52" s="10" t="str">
        <f>"200,0"</f>
        <v>200,0</v>
      </c>
      <c r="L52" s="10" t="str">
        <f>"122,7200"</f>
        <v>122,7200</v>
      </c>
      <c r="M52" s="9"/>
    </row>
    <row r="53" spans="1:13">
      <c r="A53" s="25" t="s">
        <v>95</v>
      </c>
      <c r="B53" s="24" t="s">
        <v>188</v>
      </c>
      <c r="C53" s="24" t="s">
        <v>189</v>
      </c>
      <c r="D53" s="24" t="s">
        <v>190</v>
      </c>
      <c r="E53" s="24" t="s">
        <v>353</v>
      </c>
      <c r="F53" s="24" t="s">
        <v>14</v>
      </c>
      <c r="G53" s="26" t="s">
        <v>40</v>
      </c>
      <c r="H53" s="26" t="s">
        <v>191</v>
      </c>
      <c r="I53" s="27" t="s">
        <v>192</v>
      </c>
      <c r="J53" s="25"/>
      <c r="K53" s="25" t="str">
        <f>"177,5"</f>
        <v>177,5</v>
      </c>
      <c r="L53" s="25" t="str">
        <f>"109,4998"</f>
        <v>109,4998</v>
      </c>
      <c r="M53" s="24" t="s">
        <v>193</v>
      </c>
    </row>
    <row r="54" spans="1:13">
      <c r="A54" s="25" t="s">
        <v>209</v>
      </c>
      <c r="B54" s="24" t="s">
        <v>194</v>
      </c>
      <c r="C54" s="24" t="s">
        <v>195</v>
      </c>
      <c r="D54" s="24" t="s">
        <v>196</v>
      </c>
      <c r="E54" s="24" t="s">
        <v>353</v>
      </c>
      <c r="F54" s="24" t="s">
        <v>14</v>
      </c>
      <c r="G54" s="26" t="s">
        <v>39</v>
      </c>
      <c r="H54" s="26" t="s">
        <v>197</v>
      </c>
      <c r="I54" s="27" t="s">
        <v>82</v>
      </c>
      <c r="J54" s="25"/>
      <c r="K54" s="25" t="str">
        <f>"167,5"</f>
        <v>167,5</v>
      </c>
      <c r="L54" s="25" t="str">
        <f>"102,1415"</f>
        <v>102,1415</v>
      </c>
      <c r="M54" s="24" t="s">
        <v>103</v>
      </c>
    </row>
    <row r="55" spans="1:13">
      <c r="A55" s="25" t="s">
        <v>93</v>
      </c>
      <c r="B55" s="24" t="s">
        <v>198</v>
      </c>
      <c r="C55" s="24" t="s">
        <v>335</v>
      </c>
      <c r="D55" s="24" t="s">
        <v>199</v>
      </c>
      <c r="E55" s="24" t="s">
        <v>356</v>
      </c>
      <c r="F55" s="24" t="s">
        <v>14</v>
      </c>
      <c r="G55" s="26" t="s">
        <v>36</v>
      </c>
      <c r="H55" s="26" t="s">
        <v>179</v>
      </c>
      <c r="I55" s="26" t="s">
        <v>37</v>
      </c>
      <c r="J55" s="25"/>
      <c r="K55" s="25" t="str">
        <f>"150,0"</f>
        <v>150,0</v>
      </c>
      <c r="L55" s="25" t="str">
        <f>"94,5400"</f>
        <v>94,5400</v>
      </c>
      <c r="M55" s="24" t="s">
        <v>103</v>
      </c>
    </row>
    <row r="56" spans="1:13">
      <c r="A56" s="12" t="s">
        <v>93</v>
      </c>
      <c r="B56" s="11" t="s">
        <v>200</v>
      </c>
      <c r="C56" s="11" t="s">
        <v>336</v>
      </c>
      <c r="D56" s="11" t="s">
        <v>201</v>
      </c>
      <c r="E56" s="11" t="s">
        <v>358</v>
      </c>
      <c r="F56" s="11" t="s">
        <v>14</v>
      </c>
      <c r="G56" s="21" t="s">
        <v>23</v>
      </c>
      <c r="H56" s="22" t="s">
        <v>202</v>
      </c>
      <c r="I56" s="22" t="s">
        <v>202</v>
      </c>
      <c r="J56" s="12"/>
      <c r="K56" s="12" t="str">
        <f>"120,0"</f>
        <v>120,0</v>
      </c>
      <c r="L56" s="12" t="str">
        <f>"120,1391"</f>
        <v>120,1391</v>
      </c>
      <c r="M56" s="11"/>
    </row>
    <row r="57" spans="1:13">
      <c r="B57" s="5" t="s">
        <v>94</v>
      </c>
    </row>
    <row r="58" spans="1:13">
      <c r="B58" s="5" t="s">
        <v>94</v>
      </c>
    </row>
    <row r="59" spans="1:13">
      <c r="B59" s="5" t="s">
        <v>94</v>
      </c>
    </row>
    <row r="60" spans="1:13" ht="18">
      <c r="B60" s="13" t="s">
        <v>84</v>
      </c>
      <c r="C60" s="13"/>
    </row>
    <row r="61" spans="1:13" ht="16">
      <c r="B61" s="14" t="s">
        <v>90</v>
      </c>
      <c r="C61" s="14"/>
    </row>
    <row r="62" spans="1:13" ht="14">
      <c r="B62" s="15"/>
      <c r="C62" s="16" t="s">
        <v>85</v>
      </c>
    </row>
    <row r="63" spans="1:13" ht="14">
      <c r="B63" s="17" t="s">
        <v>86</v>
      </c>
      <c r="C63" s="17" t="s">
        <v>87</v>
      </c>
      <c r="D63" s="17" t="s">
        <v>347</v>
      </c>
      <c r="E63" s="17" t="s">
        <v>203</v>
      </c>
      <c r="F63" s="17" t="s">
        <v>88</v>
      </c>
    </row>
    <row r="64" spans="1:13">
      <c r="B64" s="5" t="s">
        <v>171</v>
      </c>
      <c r="C64" s="5" t="s">
        <v>85</v>
      </c>
      <c r="D64" s="6" t="s">
        <v>204</v>
      </c>
      <c r="E64" s="6" t="s">
        <v>174</v>
      </c>
      <c r="F64" s="6" t="s">
        <v>205</v>
      </c>
    </row>
    <row r="65" spans="2:6">
      <c r="B65" s="5" t="s">
        <v>63</v>
      </c>
      <c r="C65" s="5" t="s">
        <v>85</v>
      </c>
      <c r="D65" s="6" t="s">
        <v>92</v>
      </c>
      <c r="E65" s="6" t="s">
        <v>72</v>
      </c>
      <c r="F65" s="6" t="s">
        <v>206</v>
      </c>
    </row>
    <row r="66" spans="2:6">
      <c r="B66" s="5" t="s">
        <v>188</v>
      </c>
      <c r="C66" s="5" t="s">
        <v>85</v>
      </c>
      <c r="D66" s="6" t="s">
        <v>92</v>
      </c>
      <c r="E66" s="6" t="s">
        <v>191</v>
      </c>
      <c r="F66" s="6" t="s">
        <v>207</v>
      </c>
    </row>
  </sheetData>
  <mergeCells count="23">
    <mergeCell ref="A27:J27"/>
    <mergeCell ref="A33:J33"/>
    <mergeCell ref="A38:J38"/>
    <mergeCell ref="A44:J44"/>
    <mergeCell ref="A51:J51"/>
    <mergeCell ref="A21:J21"/>
    <mergeCell ref="A24:J24"/>
    <mergeCell ref="K3:K4"/>
    <mergeCell ref="L3:L4"/>
    <mergeCell ref="M3:M4"/>
    <mergeCell ref="A5:J5"/>
    <mergeCell ref="B3:B4"/>
    <mergeCell ref="A8:J8"/>
    <mergeCell ref="A11:J11"/>
    <mergeCell ref="A15:J15"/>
    <mergeCell ref="A18:J18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5"/>
  <sheetViews>
    <sheetView workbookViewId="0">
      <selection activeCell="E26" sqref="E26"/>
    </sheetView>
  </sheetViews>
  <sheetFormatPr baseColWidth="10" defaultColWidth="9.1640625" defaultRowHeight="13"/>
  <cols>
    <col min="1" max="1" width="7.1640625" style="5" bestFit="1" customWidth="1"/>
    <col min="2" max="2" width="21.33203125" style="5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8.1640625" style="5" bestFit="1" customWidth="1"/>
    <col min="7" max="9" width="5.5" style="6" customWidth="1"/>
    <col min="10" max="10" width="4.5" style="6" customWidth="1"/>
    <col min="11" max="11" width="10.5" style="29" bestFit="1" customWidth="1"/>
    <col min="12" max="12" width="8.5" style="6" bestFit="1" customWidth="1"/>
    <col min="13" max="13" width="19.83203125" style="5" customWidth="1"/>
    <col min="14" max="16384" width="9.1640625" style="3"/>
  </cols>
  <sheetData>
    <row r="1" spans="1:13" s="2" customFormat="1" ht="29" customHeight="1">
      <c r="A1" s="38" t="s">
        <v>322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348</v>
      </c>
      <c r="B3" s="53" t="s">
        <v>0</v>
      </c>
      <c r="C3" s="48" t="s">
        <v>351</v>
      </c>
      <c r="D3" s="48" t="s">
        <v>6</v>
      </c>
      <c r="E3" s="36" t="s">
        <v>352</v>
      </c>
      <c r="F3" s="36" t="s">
        <v>5</v>
      </c>
      <c r="G3" s="36" t="s">
        <v>8</v>
      </c>
      <c r="H3" s="36"/>
      <c r="I3" s="36"/>
      <c r="J3" s="36"/>
      <c r="K3" s="34" t="s">
        <v>208</v>
      </c>
      <c r="L3" s="36" t="s">
        <v>3</v>
      </c>
      <c r="M3" s="49" t="s">
        <v>2</v>
      </c>
    </row>
    <row r="4" spans="1:13" s="1" customFormat="1" ht="21" customHeight="1" thickBot="1">
      <c r="A4" s="47"/>
      <c r="B4" s="54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35"/>
      <c r="L4" s="37"/>
      <c r="M4" s="50"/>
    </row>
    <row r="5" spans="1:13" ht="16">
      <c r="A5" s="55" t="s">
        <v>25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0" t="s">
        <v>93</v>
      </c>
      <c r="B6" s="9" t="s">
        <v>282</v>
      </c>
      <c r="C6" s="9" t="s">
        <v>283</v>
      </c>
      <c r="D6" s="9" t="s">
        <v>284</v>
      </c>
      <c r="E6" s="9" t="s">
        <v>353</v>
      </c>
      <c r="F6" s="9" t="s">
        <v>285</v>
      </c>
      <c r="G6" s="20" t="s">
        <v>35</v>
      </c>
      <c r="H6" s="20" t="s">
        <v>187</v>
      </c>
      <c r="I6" s="23" t="s">
        <v>286</v>
      </c>
      <c r="J6" s="10"/>
      <c r="K6" s="30" t="str">
        <f>"135,0"</f>
        <v>135,0</v>
      </c>
      <c r="L6" s="10" t="str">
        <f>"118,1115"</f>
        <v>118,1115</v>
      </c>
      <c r="M6" s="9" t="s">
        <v>234</v>
      </c>
    </row>
    <row r="7" spans="1:13">
      <c r="A7" s="12" t="s">
        <v>96</v>
      </c>
      <c r="B7" s="11" t="s">
        <v>287</v>
      </c>
      <c r="C7" s="11" t="s">
        <v>288</v>
      </c>
      <c r="D7" s="11" t="s">
        <v>289</v>
      </c>
      <c r="E7" s="11" t="s">
        <v>353</v>
      </c>
      <c r="F7" s="11" t="s">
        <v>14</v>
      </c>
      <c r="G7" s="22" t="s">
        <v>40</v>
      </c>
      <c r="H7" s="22" t="s">
        <v>40</v>
      </c>
      <c r="I7" s="22" t="s">
        <v>82</v>
      </c>
      <c r="J7" s="12"/>
      <c r="K7" s="31">
        <v>0</v>
      </c>
      <c r="L7" s="12" t="str">
        <f>"0,0000"</f>
        <v>0,0000</v>
      </c>
      <c r="M7" s="11" t="s">
        <v>234</v>
      </c>
    </row>
    <row r="8" spans="1:13">
      <c r="B8" s="5" t="s">
        <v>94</v>
      </c>
    </row>
    <row r="9" spans="1:13" ht="16">
      <c r="A9" s="51" t="s">
        <v>31</v>
      </c>
      <c r="B9" s="51"/>
      <c r="C9" s="52"/>
      <c r="D9" s="52"/>
      <c r="E9" s="52"/>
      <c r="F9" s="52"/>
      <c r="G9" s="52"/>
      <c r="H9" s="52"/>
      <c r="I9" s="52"/>
      <c r="J9" s="52"/>
    </row>
    <row r="10" spans="1:13">
      <c r="A10" s="10" t="s">
        <v>93</v>
      </c>
      <c r="B10" s="9" t="s">
        <v>290</v>
      </c>
      <c r="C10" s="9" t="s">
        <v>291</v>
      </c>
      <c r="D10" s="9" t="s">
        <v>292</v>
      </c>
      <c r="E10" s="9" t="s">
        <v>353</v>
      </c>
      <c r="F10" s="9" t="s">
        <v>145</v>
      </c>
      <c r="G10" s="20" t="s">
        <v>159</v>
      </c>
      <c r="H10" s="23" t="s">
        <v>67</v>
      </c>
      <c r="I10" s="20" t="s">
        <v>67</v>
      </c>
      <c r="J10" s="10"/>
      <c r="K10" s="30" t="str">
        <f>"240,0"</f>
        <v>240,0</v>
      </c>
      <c r="L10" s="10" t="str">
        <f>"165,6600"</f>
        <v>165,6600</v>
      </c>
      <c r="M10" s="9" t="s">
        <v>234</v>
      </c>
    </row>
    <row r="11" spans="1:13">
      <c r="A11" s="25" t="s">
        <v>95</v>
      </c>
      <c r="B11" s="24" t="s">
        <v>282</v>
      </c>
      <c r="C11" s="24" t="s">
        <v>293</v>
      </c>
      <c r="D11" s="24" t="s">
        <v>294</v>
      </c>
      <c r="E11" s="24" t="s">
        <v>353</v>
      </c>
      <c r="F11" s="24" t="s">
        <v>214</v>
      </c>
      <c r="G11" s="26" t="s">
        <v>40</v>
      </c>
      <c r="H11" s="26" t="s">
        <v>224</v>
      </c>
      <c r="I11" s="27" t="s">
        <v>295</v>
      </c>
      <c r="J11" s="25"/>
      <c r="K11" s="32">
        <v>180</v>
      </c>
      <c r="L11" s="25" t="str">
        <f>"123,9390"</f>
        <v>123,9390</v>
      </c>
      <c r="M11" s="24"/>
    </row>
    <row r="12" spans="1:13">
      <c r="A12" s="12" t="s">
        <v>93</v>
      </c>
      <c r="B12" s="11" t="s">
        <v>290</v>
      </c>
      <c r="C12" s="11" t="s">
        <v>337</v>
      </c>
      <c r="D12" s="11" t="s">
        <v>292</v>
      </c>
      <c r="E12" s="11" t="s">
        <v>356</v>
      </c>
      <c r="F12" s="11" t="s">
        <v>145</v>
      </c>
      <c r="G12" s="21" t="s">
        <v>159</v>
      </c>
      <c r="H12" s="22" t="s">
        <v>67</v>
      </c>
      <c r="I12" s="21" t="s">
        <v>67</v>
      </c>
      <c r="J12" s="12"/>
      <c r="K12" s="31" t="str">
        <f>"240,0"</f>
        <v>240,0</v>
      </c>
      <c r="L12" s="12" t="str">
        <f>"168,9732"</f>
        <v>168,9732</v>
      </c>
      <c r="M12" s="11" t="s">
        <v>234</v>
      </c>
    </row>
    <row r="13" spans="1:13">
      <c r="B13" s="5" t="s">
        <v>94</v>
      </c>
    </row>
    <row r="14" spans="1:13" ht="16">
      <c r="A14" s="51" t="s">
        <v>117</v>
      </c>
      <c r="B14" s="51"/>
      <c r="C14" s="52"/>
      <c r="D14" s="52"/>
      <c r="E14" s="52"/>
      <c r="F14" s="52"/>
      <c r="G14" s="52"/>
      <c r="H14" s="52"/>
      <c r="I14" s="52"/>
      <c r="J14" s="52"/>
    </row>
    <row r="15" spans="1:13">
      <c r="A15" s="10" t="s">
        <v>93</v>
      </c>
      <c r="B15" s="9" t="s">
        <v>296</v>
      </c>
      <c r="C15" s="9" t="s">
        <v>338</v>
      </c>
      <c r="D15" s="9" t="s">
        <v>297</v>
      </c>
      <c r="E15" s="9" t="s">
        <v>355</v>
      </c>
      <c r="F15" s="9" t="s">
        <v>214</v>
      </c>
      <c r="G15" s="20" t="s">
        <v>40</v>
      </c>
      <c r="H15" s="23" t="s">
        <v>224</v>
      </c>
      <c r="I15" s="20" t="s">
        <v>224</v>
      </c>
      <c r="J15" s="10"/>
      <c r="K15" s="30" t="str">
        <f>"180,0"</f>
        <v>180,0</v>
      </c>
      <c r="L15" s="10" t="str">
        <f>"111,1500"</f>
        <v>111,1500</v>
      </c>
      <c r="M15" s="9" t="s">
        <v>215</v>
      </c>
    </row>
    <row r="16" spans="1:13">
      <c r="A16" s="25" t="s">
        <v>93</v>
      </c>
      <c r="B16" s="24" t="s">
        <v>171</v>
      </c>
      <c r="C16" s="24" t="s">
        <v>172</v>
      </c>
      <c r="D16" s="24" t="s">
        <v>173</v>
      </c>
      <c r="E16" s="24" t="s">
        <v>353</v>
      </c>
      <c r="F16" s="24" t="s">
        <v>66</v>
      </c>
      <c r="G16" s="26" t="s">
        <v>69</v>
      </c>
      <c r="H16" s="26" t="s">
        <v>298</v>
      </c>
      <c r="I16" s="27" t="s">
        <v>299</v>
      </c>
      <c r="J16" s="25"/>
      <c r="K16" s="32" t="str">
        <f>"275,0"</f>
        <v>275,0</v>
      </c>
      <c r="L16" s="25" t="str">
        <f>"176,1787"</f>
        <v>176,1787</v>
      </c>
      <c r="M16" s="24"/>
    </row>
    <row r="17" spans="1:13">
      <c r="A17" s="25" t="s">
        <v>95</v>
      </c>
      <c r="B17" s="24" t="s">
        <v>300</v>
      </c>
      <c r="C17" s="24" t="s">
        <v>301</v>
      </c>
      <c r="D17" s="24" t="s">
        <v>302</v>
      </c>
      <c r="E17" s="24" t="s">
        <v>353</v>
      </c>
      <c r="F17" s="24" t="s">
        <v>14</v>
      </c>
      <c r="G17" s="26" t="s">
        <v>237</v>
      </c>
      <c r="H17" s="26" t="s">
        <v>72</v>
      </c>
      <c r="I17" s="26" t="s">
        <v>303</v>
      </c>
      <c r="J17" s="25"/>
      <c r="K17" s="32" t="str">
        <f>"207,5"</f>
        <v>207,5</v>
      </c>
      <c r="L17" s="25" t="str">
        <f>"130,1544"</f>
        <v>130,1544</v>
      </c>
      <c r="M17" s="24"/>
    </row>
    <row r="18" spans="1:13">
      <c r="A18" s="12" t="s">
        <v>209</v>
      </c>
      <c r="B18" s="11" t="s">
        <v>272</v>
      </c>
      <c r="C18" s="11" t="s">
        <v>273</v>
      </c>
      <c r="D18" s="11" t="s">
        <v>274</v>
      </c>
      <c r="E18" s="11" t="s">
        <v>353</v>
      </c>
      <c r="F18" s="11" t="s">
        <v>47</v>
      </c>
      <c r="G18" s="21" t="s">
        <v>237</v>
      </c>
      <c r="H18" s="22" t="s">
        <v>72</v>
      </c>
      <c r="I18" s="22" t="s">
        <v>228</v>
      </c>
      <c r="J18" s="12"/>
      <c r="K18" s="31" t="str">
        <f>"190,0"</f>
        <v>190,0</v>
      </c>
      <c r="L18" s="12" t="str">
        <f>"119,0065"</f>
        <v>119,0065</v>
      </c>
      <c r="M18" s="11"/>
    </row>
    <row r="19" spans="1:13">
      <c r="B19" s="5" t="s">
        <v>94</v>
      </c>
    </row>
    <row r="20" spans="1:13" ht="16">
      <c r="A20" s="51" t="s">
        <v>62</v>
      </c>
      <c r="B20" s="51"/>
      <c r="C20" s="52"/>
      <c r="D20" s="52"/>
      <c r="E20" s="52"/>
      <c r="F20" s="52"/>
      <c r="G20" s="52"/>
      <c r="H20" s="52"/>
      <c r="I20" s="52"/>
      <c r="J20" s="52"/>
    </row>
    <row r="21" spans="1:13">
      <c r="A21" s="8" t="s">
        <v>93</v>
      </c>
      <c r="B21" s="7" t="s">
        <v>304</v>
      </c>
      <c r="C21" s="7" t="s">
        <v>305</v>
      </c>
      <c r="D21" s="7" t="s">
        <v>306</v>
      </c>
      <c r="E21" s="7" t="s">
        <v>353</v>
      </c>
      <c r="F21" s="7" t="s">
        <v>145</v>
      </c>
      <c r="G21" s="18" t="s">
        <v>228</v>
      </c>
      <c r="H21" s="19" t="s">
        <v>229</v>
      </c>
      <c r="I21" s="19" t="s">
        <v>229</v>
      </c>
      <c r="J21" s="8"/>
      <c r="K21" s="28" t="str">
        <f>"210,0"</f>
        <v>210,0</v>
      </c>
      <c r="L21" s="8" t="str">
        <f>"122,5980"</f>
        <v>122,5980</v>
      </c>
      <c r="M21" s="7" t="s">
        <v>234</v>
      </c>
    </row>
    <row r="22" spans="1:13">
      <c r="B22" s="5" t="s">
        <v>94</v>
      </c>
    </row>
    <row r="23" spans="1:13" ht="16">
      <c r="A23" s="51" t="s">
        <v>76</v>
      </c>
      <c r="B23" s="51"/>
      <c r="C23" s="52"/>
      <c r="D23" s="52"/>
      <c r="E23" s="52"/>
      <c r="F23" s="52"/>
      <c r="G23" s="52"/>
      <c r="H23" s="52"/>
      <c r="I23" s="52"/>
      <c r="J23" s="52"/>
    </row>
    <row r="24" spans="1:13">
      <c r="A24" s="10" t="s">
        <v>93</v>
      </c>
      <c r="B24" s="9" t="s">
        <v>307</v>
      </c>
      <c r="C24" s="9" t="s">
        <v>308</v>
      </c>
      <c r="D24" s="9" t="s">
        <v>309</v>
      </c>
      <c r="E24" s="9" t="s">
        <v>353</v>
      </c>
      <c r="F24" s="9" t="s">
        <v>145</v>
      </c>
      <c r="G24" s="20" t="s">
        <v>310</v>
      </c>
      <c r="H24" s="20" t="s">
        <v>73</v>
      </c>
      <c r="I24" s="20" t="s">
        <v>74</v>
      </c>
      <c r="J24" s="10"/>
      <c r="K24" s="30" t="str">
        <f>"312,5"</f>
        <v>312,5</v>
      </c>
      <c r="L24" s="10" t="str">
        <f>"178,7812"</f>
        <v>178,7812</v>
      </c>
      <c r="M24" s="9"/>
    </row>
    <row r="25" spans="1:13">
      <c r="A25" s="12" t="s">
        <v>95</v>
      </c>
      <c r="B25" s="11" t="s">
        <v>311</v>
      </c>
      <c r="C25" s="11" t="s">
        <v>312</v>
      </c>
      <c r="D25" s="11" t="s">
        <v>313</v>
      </c>
      <c r="E25" s="11" t="s">
        <v>353</v>
      </c>
      <c r="F25" s="11" t="s">
        <v>14</v>
      </c>
      <c r="G25" s="21" t="s">
        <v>160</v>
      </c>
      <c r="H25" s="21" t="s">
        <v>314</v>
      </c>
      <c r="I25" s="22" t="s">
        <v>315</v>
      </c>
      <c r="J25" s="12"/>
      <c r="K25" s="31" t="str">
        <f>"245,0"</f>
        <v>245,0</v>
      </c>
      <c r="L25" s="12" t="str">
        <f>"138,1800"</f>
        <v>138,1800</v>
      </c>
      <c r="M25" s="11"/>
    </row>
    <row r="26" spans="1:13">
      <c r="B26" s="5" t="s">
        <v>94</v>
      </c>
    </row>
    <row r="27" spans="1:13">
      <c r="B27" s="5" t="s">
        <v>94</v>
      </c>
    </row>
    <row r="28" spans="1:13">
      <c r="B28" s="5" t="s">
        <v>94</v>
      </c>
    </row>
    <row r="29" spans="1:13" ht="18">
      <c r="B29" s="13" t="s">
        <v>84</v>
      </c>
      <c r="C29" s="13"/>
    </row>
    <row r="30" spans="1:13" ht="16">
      <c r="B30" s="14" t="s">
        <v>90</v>
      </c>
      <c r="C30" s="14"/>
    </row>
    <row r="31" spans="1:13" ht="14">
      <c r="B31" s="15"/>
      <c r="C31" s="16" t="s">
        <v>85</v>
      </c>
    </row>
    <row r="32" spans="1:13" ht="14">
      <c r="B32" s="17" t="s">
        <v>86</v>
      </c>
      <c r="C32" s="17" t="s">
        <v>87</v>
      </c>
      <c r="D32" s="17" t="s">
        <v>347</v>
      </c>
      <c r="E32" s="17" t="s">
        <v>203</v>
      </c>
      <c r="F32" s="17" t="s">
        <v>267</v>
      </c>
    </row>
    <row r="33" spans="2:6">
      <c r="B33" s="5" t="s">
        <v>307</v>
      </c>
      <c r="C33" s="5" t="s">
        <v>85</v>
      </c>
      <c r="D33" s="6" t="s">
        <v>91</v>
      </c>
      <c r="E33" s="6" t="s">
        <v>74</v>
      </c>
      <c r="F33" s="6" t="s">
        <v>316</v>
      </c>
    </row>
    <row r="34" spans="2:6">
      <c r="B34" s="5" t="s">
        <v>171</v>
      </c>
      <c r="C34" s="5" t="s">
        <v>85</v>
      </c>
      <c r="D34" s="6" t="s">
        <v>204</v>
      </c>
      <c r="E34" s="6" t="s">
        <v>298</v>
      </c>
      <c r="F34" s="6" t="s">
        <v>317</v>
      </c>
    </row>
    <row r="35" spans="2:6">
      <c r="B35" s="5" t="s">
        <v>290</v>
      </c>
      <c r="C35" s="5" t="s">
        <v>85</v>
      </c>
      <c r="D35" s="6" t="s">
        <v>89</v>
      </c>
      <c r="E35" s="6" t="s">
        <v>67</v>
      </c>
      <c r="F35" s="6" t="s">
        <v>318</v>
      </c>
    </row>
  </sheetData>
  <mergeCells count="16">
    <mergeCell ref="A9:J9"/>
    <mergeCell ref="A14:J14"/>
    <mergeCell ref="A20:J20"/>
    <mergeCell ref="A23:J23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16.83203125" style="5" bestFit="1" customWidth="1"/>
    <col min="3" max="3" width="28.5" style="5" bestFit="1" customWidth="1"/>
    <col min="4" max="4" width="20.83203125" style="5" bestFit="1" customWidth="1"/>
    <col min="5" max="5" width="10.1640625" style="5" bestFit="1" customWidth="1"/>
    <col min="6" max="6" width="24.33203125" style="5" customWidth="1"/>
    <col min="7" max="10" width="5.5" style="6" customWidth="1"/>
    <col min="11" max="11" width="10.5" style="6" bestFit="1" customWidth="1"/>
    <col min="12" max="12" width="9" style="6" customWidth="1"/>
    <col min="13" max="13" width="18" style="5" customWidth="1"/>
    <col min="14" max="16384" width="9.1640625" style="3"/>
  </cols>
  <sheetData>
    <row r="1" spans="1:13" s="2" customFormat="1" ht="29" customHeight="1">
      <c r="A1" s="38" t="s">
        <v>323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348</v>
      </c>
      <c r="B3" s="53" t="s">
        <v>0</v>
      </c>
      <c r="C3" s="48" t="s">
        <v>351</v>
      </c>
      <c r="D3" s="48" t="s">
        <v>6</v>
      </c>
      <c r="E3" s="36" t="s">
        <v>352</v>
      </c>
      <c r="F3" s="36" t="s">
        <v>5</v>
      </c>
      <c r="G3" s="36" t="s">
        <v>8</v>
      </c>
      <c r="H3" s="36"/>
      <c r="I3" s="36"/>
      <c r="J3" s="36"/>
      <c r="K3" s="36" t="s">
        <v>208</v>
      </c>
      <c r="L3" s="36" t="s">
        <v>3</v>
      </c>
      <c r="M3" s="49" t="s">
        <v>2</v>
      </c>
    </row>
    <row r="4" spans="1:13" s="1" customFormat="1" ht="21" customHeight="1" thickBot="1">
      <c r="A4" s="47"/>
      <c r="B4" s="54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37"/>
      <c r="L4" s="37"/>
      <c r="M4" s="50"/>
    </row>
    <row r="5" spans="1:13" ht="16">
      <c r="A5" s="55" t="s">
        <v>25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8" t="s">
        <v>93</v>
      </c>
      <c r="B6" s="7" t="s">
        <v>275</v>
      </c>
      <c r="C6" s="7" t="s">
        <v>339</v>
      </c>
      <c r="D6" s="7" t="s">
        <v>276</v>
      </c>
      <c r="E6" s="7" t="s">
        <v>357</v>
      </c>
      <c r="F6" s="7" t="s">
        <v>145</v>
      </c>
      <c r="G6" s="18" t="s">
        <v>277</v>
      </c>
      <c r="H6" s="18" t="s">
        <v>29</v>
      </c>
      <c r="I6" s="18" t="s">
        <v>18</v>
      </c>
      <c r="J6" s="8"/>
      <c r="K6" s="8" t="str">
        <f>"45,0"</f>
        <v>45,0</v>
      </c>
      <c r="L6" s="8" t="str">
        <f>"37,4782"</f>
        <v>37,4782</v>
      </c>
      <c r="M6" s="7" t="s">
        <v>278</v>
      </c>
    </row>
    <row r="7" spans="1:13">
      <c r="B7" s="5" t="s">
        <v>94</v>
      </c>
    </row>
    <row r="8" spans="1:13" ht="16">
      <c r="A8" s="51" t="s">
        <v>31</v>
      </c>
      <c r="B8" s="51"/>
      <c r="C8" s="52"/>
      <c r="D8" s="52"/>
      <c r="E8" s="52"/>
      <c r="F8" s="52"/>
      <c r="G8" s="52"/>
      <c r="H8" s="52"/>
      <c r="I8" s="52"/>
      <c r="J8" s="52"/>
    </row>
    <row r="9" spans="1:13">
      <c r="A9" s="8" t="s">
        <v>93</v>
      </c>
      <c r="B9" s="7" t="s">
        <v>279</v>
      </c>
      <c r="C9" s="7" t="s">
        <v>280</v>
      </c>
      <c r="D9" s="7" t="s">
        <v>281</v>
      </c>
      <c r="E9" s="7" t="s">
        <v>353</v>
      </c>
      <c r="F9" s="7" t="s">
        <v>14</v>
      </c>
      <c r="G9" s="18" t="s">
        <v>17</v>
      </c>
      <c r="H9" s="18" t="s">
        <v>38</v>
      </c>
      <c r="I9" s="19" t="s">
        <v>30</v>
      </c>
      <c r="J9" s="8"/>
      <c r="K9" s="8" t="str">
        <f>"85,0"</f>
        <v>85,0</v>
      </c>
      <c r="L9" s="8" t="str">
        <f>"61,9480"</f>
        <v>61,9480</v>
      </c>
      <c r="M9" s="7" t="s">
        <v>193</v>
      </c>
    </row>
    <row r="10" spans="1:13">
      <c r="B10" s="5" t="s">
        <v>94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7"/>
  <sheetViews>
    <sheetView workbookViewId="0">
      <selection activeCell="E27" sqref="E27"/>
    </sheetView>
  </sheetViews>
  <sheetFormatPr baseColWidth="10" defaultColWidth="9.1640625" defaultRowHeight="13"/>
  <cols>
    <col min="1" max="1" width="7.1640625" style="5" bestFit="1" customWidth="1"/>
    <col min="2" max="2" width="19.164062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8.1640625" style="5" bestFit="1" customWidth="1"/>
    <col min="7" max="9" width="5.5" style="6" customWidth="1"/>
    <col min="10" max="10" width="4.5" style="6" customWidth="1"/>
    <col min="11" max="11" width="10.5" style="6" bestFit="1" customWidth="1"/>
    <col min="12" max="12" width="8.5" style="6" bestFit="1" customWidth="1"/>
    <col min="13" max="13" width="21.33203125" style="5" customWidth="1"/>
    <col min="14" max="16384" width="9.1640625" style="3"/>
  </cols>
  <sheetData>
    <row r="1" spans="1:13" s="2" customFormat="1" ht="29" customHeight="1">
      <c r="A1" s="38" t="s">
        <v>324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348</v>
      </c>
      <c r="B3" s="53" t="s">
        <v>0</v>
      </c>
      <c r="C3" s="48" t="s">
        <v>351</v>
      </c>
      <c r="D3" s="48" t="s">
        <v>6</v>
      </c>
      <c r="E3" s="36" t="s">
        <v>352</v>
      </c>
      <c r="F3" s="36" t="s">
        <v>5</v>
      </c>
      <c r="G3" s="36" t="s">
        <v>9</v>
      </c>
      <c r="H3" s="36"/>
      <c r="I3" s="36"/>
      <c r="J3" s="36"/>
      <c r="K3" s="36" t="s">
        <v>208</v>
      </c>
      <c r="L3" s="36" t="s">
        <v>3</v>
      </c>
      <c r="M3" s="49" t="s">
        <v>2</v>
      </c>
    </row>
    <row r="4" spans="1:13" s="1" customFormat="1" ht="21" customHeight="1" thickBot="1">
      <c r="A4" s="47"/>
      <c r="B4" s="54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37"/>
      <c r="L4" s="37"/>
      <c r="M4" s="50"/>
    </row>
    <row r="5" spans="1:13" ht="16">
      <c r="A5" s="55" t="s">
        <v>25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8" t="s">
        <v>93</v>
      </c>
      <c r="B6" s="7" t="s">
        <v>211</v>
      </c>
      <c r="C6" s="7" t="s">
        <v>212</v>
      </c>
      <c r="D6" s="7" t="s">
        <v>213</v>
      </c>
      <c r="E6" s="7" t="s">
        <v>355</v>
      </c>
      <c r="F6" s="7" t="s">
        <v>214</v>
      </c>
      <c r="G6" s="18" t="s">
        <v>29</v>
      </c>
      <c r="H6" s="18" t="s">
        <v>20</v>
      </c>
      <c r="I6" s="18" t="s">
        <v>28</v>
      </c>
      <c r="J6" s="8"/>
      <c r="K6" s="8" t="str">
        <f>"60,0"</f>
        <v>60,0</v>
      </c>
      <c r="L6" s="8" t="str">
        <f>"67,2420"</f>
        <v>67,2420</v>
      </c>
      <c r="M6" s="7" t="s">
        <v>215</v>
      </c>
    </row>
    <row r="7" spans="1:13">
      <c r="B7" s="5" t="s">
        <v>94</v>
      </c>
    </row>
    <row r="8" spans="1:13" ht="16">
      <c r="A8" s="51" t="s">
        <v>10</v>
      </c>
      <c r="B8" s="51"/>
      <c r="C8" s="52"/>
      <c r="D8" s="52"/>
      <c r="E8" s="52"/>
      <c r="F8" s="52"/>
      <c r="G8" s="52"/>
      <c r="H8" s="52"/>
      <c r="I8" s="52"/>
      <c r="J8" s="52"/>
    </row>
    <row r="9" spans="1:13">
      <c r="A9" s="10" t="s">
        <v>93</v>
      </c>
      <c r="B9" s="9" t="s">
        <v>216</v>
      </c>
      <c r="C9" s="9" t="s">
        <v>217</v>
      </c>
      <c r="D9" s="9" t="s">
        <v>218</v>
      </c>
      <c r="E9" s="9" t="s">
        <v>355</v>
      </c>
      <c r="F9" s="9" t="s">
        <v>214</v>
      </c>
      <c r="G9" s="20" t="s">
        <v>30</v>
      </c>
      <c r="H9" s="20" t="s">
        <v>22</v>
      </c>
      <c r="I9" s="20" t="s">
        <v>23</v>
      </c>
      <c r="J9" s="10"/>
      <c r="K9" s="10" t="str">
        <f>"120,0"</f>
        <v>120,0</v>
      </c>
      <c r="L9" s="10" t="str">
        <f>"116,1240"</f>
        <v>116,1240</v>
      </c>
      <c r="M9" s="9" t="s">
        <v>215</v>
      </c>
    </row>
    <row r="10" spans="1:13">
      <c r="A10" s="12" t="s">
        <v>95</v>
      </c>
      <c r="B10" s="11" t="s">
        <v>219</v>
      </c>
      <c r="C10" s="11" t="s">
        <v>220</v>
      </c>
      <c r="D10" s="11" t="s">
        <v>221</v>
      </c>
      <c r="E10" s="11" t="s">
        <v>355</v>
      </c>
      <c r="F10" s="11" t="s">
        <v>14</v>
      </c>
      <c r="G10" s="21" t="s">
        <v>21</v>
      </c>
      <c r="H10" s="21" t="s">
        <v>170</v>
      </c>
      <c r="I10" s="21" t="s">
        <v>140</v>
      </c>
      <c r="J10" s="12"/>
      <c r="K10" s="12" t="str">
        <f>"115,0"</f>
        <v>115,0</v>
      </c>
      <c r="L10" s="12" t="str">
        <f>"105,0525"</f>
        <v>105,0525</v>
      </c>
      <c r="M10" s="11" t="s">
        <v>83</v>
      </c>
    </row>
    <row r="11" spans="1:13">
      <c r="B11" s="5" t="s">
        <v>94</v>
      </c>
    </row>
    <row r="12" spans="1:13" ht="16">
      <c r="A12" s="51" t="s">
        <v>49</v>
      </c>
      <c r="B12" s="51"/>
      <c r="C12" s="52"/>
      <c r="D12" s="52"/>
      <c r="E12" s="52"/>
      <c r="F12" s="52"/>
      <c r="G12" s="52"/>
      <c r="H12" s="52"/>
      <c r="I12" s="52"/>
      <c r="J12" s="52"/>
    </row>
    <row r="13" spans="1:13">
      <c r="A13" s="8" t="s">
        <v>93</v>
      </c>
      <c r="B13" s="7" t="s">
        <v>55</v>
      </c>
      <c r="C13" s="7" t="s">
        <v>56</v>
      </c>
      <c r="D13" s="7" t="s">
        <v>57</v>
      </c>
      <c r="E13" s="7" t="s">
        <v>353</v>
      </c>
      <c r="F13" s="7" t="s">
        <v>14</v>
      </c>
      <c r="G13" s="18" t="s">
        <v>37</v>
      </c>
      <c r="H13" s="18" t="s">
        <v>39</v>
      </c>
      <c r="I13" s="18" t="s">
        <v>40</v>
      </c>
      <c r="J13" s="8"/>
      <c r="K13" s="8" t="str">
        <f>"170,0"</f>
        <v>170,0</v>
      </c>
      <c r="L13" s="8" t="str">
        <f>"132,3450"</f>
        <v>132,3450</v>
      </c>
      <c r="M13" s="7" t="s">
        <v>24</v>
      </c>
    </row>
    <row r="14" spans="1:13">
      <c r="B14" s="5" t="s">
        <v>94</v>
      </c>
    </row>
    <row r="15" spans="1:13" ht="16">
      <c r="A15" s="51" t="s">
        <v>31</v>
      </c>
      <c r="B15" s="51"/>
      <c r="C15" s="52"/>
      <c r="D15" s="52"/>
      <c r="E15" s="52"/>
      <c r="F15" s="52"/>
      <c r="G15" s="52"/>
      <c r="H15" s="52"/>
      <c r="I15" s="52"/>
      <c r="J15" s="52"/>
    </row>
    <row r="16" spans="1:13">
      <c r="A16" s="8" t="s">
        <v>93</v>
      </c>
      <c r="B16" s="7" t="s">
        <v>222</v>
      </c>
      <c r="C16" s="7" t="s">
        <v>223</v>
      </c>
      <c r="D16" s="7" t="s">
        <v>149</v>
      </c>
      <c r="E16" s="7" t="s">
        <v>353</v>
      </c>
      <c r="F16" s="7" t="s">
        <v>14</v>
      </c>
      <c r="G16" s="18" t="s">
        <v>39</v>
      </c>
      <c r="H16" s="19" t="s">
        <v>40</v>
      </c>
      <c r="I16" s="18" t="s">
        <v>224</v>
      </c>
      <c r="J16" s="8"/>
      <c r="K16" s="8" t="str">
        <f>"180,0"</f>
        <v>180,0</v>
      </c>
      <c r="L16" s="8" t="str">
        <f>"129,3480"</f>
        <v>129,3480</v>
      </c>
      <c r="M16" s="7"/>
    </row>
    <row r="17" spans="1:13">
      <c r="B17" s="5" t="s">
        <v>94</v>
      </c>
    </row>
    <row r="18" spans="1:13" ht="16">
      <c r="A18" s="51" t="s">
        <v>58</v>
      </c>
      <c r="B18" s="51"/>
      <c r="C18" s="52"/>
      <c r="D18" s="52"/>
      <c r="E18" s="52"/>
      <c r="F18" s="52"/>
      <c r="G18" s="52"/>
      <c r="H18" s="52"/>
      <c r="I18" s="52"/>
      <c r="J18" s="52"/>
    </row>
    <row r="19" spans="1:13">
      <c r="A19" s="8" t="s">
        <v>93</v>
      </c>
      <c r="B19" s="7" t="s">
        <v>225</v>
      </c>
      <c r="C19" s="7" t="s">
        <v>226</v>
      </c>
      <c r="D19" s="7" t="s">
        <v>227</v>
      </c>
      <c r="E19" s="7" t="s">
        <v>353</v>
      </c>
      <c r="F19" s="7" t="s">
        <v>14</v>
      </c>
      <c r="G19" s="18" t="s">
        <v>228</v>
      </c>
      <c r="H19" s="18" t="s">
        <v>229</v>
      </c>
      <c r="I19" s="18" t="s">
        <v>159</v>
      </c>
      <c r="J19" s="8"/>
      <c r="K19" s="8" t="str">
        <f>"230,0"</f>
        <v>230,0</v>
      </c>
      <c r="L19" s="8" t="str">
        <f>"154,0770"</f>
        <v>154,0770</v>
      </c>
      <c r="M19" s="7" t="s">
        <v>230</v>
      </c>
    </row>
    <row r="20" spans="1:13">
      <c r="B20" s="5" t="s">
        <v>94</v>
      </c>
    </row>
    <row r="21" spans="1:13" ht="16">
      <c r="A21" s="51" t="s">
        <v>62</v>
      </c>
      <c r="B21" s="51"/>
      <c r="C21" s="52"/>
      <c r="D21" s="52"/>
      <c r="E21" s="52"/>
      <c r="F21" s="52"/>
      <c r="G21" s="52"/>
      <c r="H21" s="52"/>
      <c r="I21" s="52"/>
      <c r="J21" s="52"/>
    </row>
    <row r="22" spans="1:13">
      <c r="A22" s="10" t="s">
        <v>93</v>
      </c>
      <c r="B22" s="9" t="s">
        <v>231</v>
      </c>
      <c r="C22" s="9" t="s">
        <v>232</v>
      </c>
      <c r="D22" s="9" t="s">
        <v>233</v>
      </c>
      <c r="E22" s="9" t="s">
        <v>353</v>
      </c>
      <c r="F22" s="9" t="s">
        <v>145</v>
      </c>
      <c r="G22" s="20" t="s">
        <v>72</v>
      </c>
      <c r="H22" s="20" t="s">
        <v>228</v>
      </c>
      <c r="I22" s="23" t="s">
        <v>229</v>
      </c>
      <c r="J22" s="10"/>
      <c r="K22" s="10" t="str">
        <f>"210,0"</f>
        <v>210,0</v>
      </c>
      <c r="L22" s="10" t="str">
        <f>"130,2630"</f>
        <v>130,2630</v>
      </c>
      <c r="M22" s="9" t="s">
        <v>234</v>
      </c>
    </row>
    <row r="23" spans="1:13">
      <c r="A23" s="12" t="s">
        <v>93</v>
      </c>
      <c r="B23" s="11" t="s">
        <v>235</v>
      </c>
      <c r="C23" s="11" t="s">
        <v>340</v>
      </c>
      <c r="D23" s="11" t="s">
        <v>236</v>
      </c>
      <c r="E23" s="11" t="s">
        <v>358</v>
      </c>
      <c r="F23" s="11" t="s">
        <v>145</v>
      </c>
      <c r="G23" s="21" t="s">
        <v>237</v>
      </c>
      <c r="H23" s="21" t="s">
        <v>72</v>
      </c>
      <c r="I23" s="21" t="s">
        <v>228</v>
      </c>
      <c r="J23" s="12"/>
      <c r="K23" s="12" t="str">
        <f>"210,0"</f>
        <v>210,0</v>
      </c>
      <c r="L23" s="12" t="str">
        <f>"197,2143"</f>
        <v>197,2143</v>
      </c>
      <c r="M23" s="11"/>
    </row>
    <row r="24" spans="1:13">
      <c r="B24" s="5" t="s">
        <v>94</v>
      </c>
    </row>
    <row r="25" spans="1:13" ht="16">
      <c r="A25" s="51" t="s">
        <v>76</v>
      </c>
      <c r="B25" s="51"/>
      <c r="C25" s="52"/>
      <c r="D25" s="52"/>
      <c r="E25" s="52"/>
      <c r="F25" s="52"/>
      <c r="G25" s="52"/>
      <c r="H25" s="52"/>
      <c r="I25" s="52"/>
      <c r="J25" s="52"/>
    </row>
    <row r="26" spans="1:13">
      <c r="A26" s="8" t="s">
        <v>93</v>
      </c>
      <c r="B26" s="7" t="s">
        <v>238</v>
      </c>
      <c r="C26" s="7" t="s">
        <v>341</v>
      </c>
      <c r="D26" s="7" t="s">
        <v>239</v>
      </c>
      <c r="E26" s="7" t="s">
        <v>354</v>
      </c>
      <c r="F26" s="7" t="s">
        <v>145</v>
      </c>
      <c r="G26" s="19" t="s">
        <v>228</v>
      </c>
      <c r="H26" s="18" t="s">
        <v>229</v>
      </c>
      <c r="I26" s="18" t="s">
        <v>159</v>
      </c>
      <c r="J26" s="8"/>
      <c r="K26" s="8" t="str">
        <f>"230,0"</f>
        <v>230,0</v>
      </c>
      <c r="L26" s="8" t="str">
        <f>"149,5078"</f>
        <v>149,5078</v>
      </c>
      <c r="M26" s="7" t="s">
        <v>234</v>
      </c>
    </row>
    <row r="27" spans="1:13">
      <c r="B27" s="5" t="s">
        <v>94</v>
      </c>
    </row>
  </sheetData>
  <mergeCells count="18">
    <mergeCell ref="A25:J25"/>
    <mergeCell ref="K3:K4"/>
    <mergeCell ref="L3:L4"/>
    <mergeCell ref="M3:M4"/>
    <mergeCell ref="A5:J5"/>
    <mergeCell ref="B3:B4"/>
    <mergeCell ref="A8:J8"/>
    <mergeCell ref="A12:J12"/>
    <mergeCell ref="A15:J15"/>
    <mergeCell ref="A18:J18"/>
    <mergeCell ref="A21:J21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7"/>
  <sheetViews>
    <sheetView workbookViewId="0">
      <selection activeCell="E17" sqref="E17"/>
    </sheetView>
  </sheetViews>
  <sheetFormatPr baseColWidth="10" defaultColWidth="9.1640625" defaultRowHeight="13"/>
  <cols>
    <col min="1" max="1" width="7.1640625" style="5" bestFit="1" customWidth="1"/>
    <col min="2" max="2" width="21.5" style="5" bestFit="1" customWidth="1"/>
    <col min="3" max="3" width="28.5" style="5" bestFit="1" customWidth="1"/>
    <col min="4" max="4" width="20.83203125" style="5" bestFit="1" customWidth="1"/>
    <col min="5" max="5" width="10.1640625" style="5" bestFit="1" customWidth="1"/>
    <col min="6" max="6" width="23" style="5" customWidth="1"/>
    <col min="7" max="14" width="5.5" style="6" customWidth="1"/>
    <col min="15" max="15" width="10.83203125" style="6" customWidth="1"/>
    <col min="16" max="16" width="9.6640625" style="6" customWidth="1"/>
    <col min="17" max="17" width="20.1640625" style="5" customWidth="1"/>
    <col min="18" max="16384" width="9.1640625" style="3"/>
  </cols>
  <sheetData>
    <row r="1" spans="1:17" s="2" customFormat="1" ht="29" customHeight="1">
      <c r="A1" s="38" t="s">
        <v>325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1"/>
    </row>
    <row r="2" spans="1:17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s="1" customFormat="1" ht="12.75" customHeight="1">
      <c r="A3" s="46" t="s">
        <v>348</v>
      </c>
      <c r="B3" s="53" t="s">
        <v>0</v>
      </c>
      <c r="C3" s="48" t="s">
        <v>351</v>
      </c>
      <c r="D3" s="48" t="s">
        <v>6</v>
      </c>
      <c r="E3" s="36" t="s">
        <v>352</v>
      </c>
      <c r="F3" s="36" t="s">
        <v>5</v>
      </c>
      <c r="G3" s="36" t="s">
        <v>349</v>
      </c>
      <c r="H3" s="36"/>
      <c r="I3" s="36"/>
      <c r="J3" s="36"/>
      <c r="K3" s="36" t="s">
        <v>350</v>
      </c>
      <c r="L3" s="36"/>
      <c r="M3" s="36"/>
      <c r="N3" s="36"/>
      <c r="O3" s="36" t="s">
        <v>1</v>
      </c>
      <c r="P3" s="36" t="s">
        <v>3</v>
      </c>
      <c r="Q3" s="49" t="s">
        <v>2</v>
      </c>
    </row>
    <row r="4" spans="1:17" s="1" customFormat="1" ht="21" customHeight="1" thickBot="1">
      <c r="A4" s="47"/>
      <c r="B4" s="54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7"/>
      <c r="P4" s="37"/>
      <c r="Q4" s="50"/>
    </row>
    <row r="5" spans="1:17" ht="16">
      <c r="A5" s="55" t="s">
        <v>25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7">
      <c r="A6" s="10" t="s">
        <v>93</v>
      </c>
      <c r="B6" s="9" t="s">
        <v>244</v>
      </c>
      <c r="C6" s="9" t="s">
        <v>245</v>
      </c>
      <c r="D6" s="9" t="s">
        <v>246</v>
      </c>
      <c r="E6" s="9" t="s">
        <v>353</v>
      </c>
      <c r="F6" s="9" t="s">
        <v>14</v>
      </c>
      <c r="G6" s="20" t="s">
        <v>247</v>
      </c>
      <c r="H6" s="23" t="s">
        <v>248</v>
      </c>
      <c r="I6" s="20" t="s">
        <v>248</v>
      </c>
      <c r="J6" s="10"/>
      <c r="K6" s="23" t="s">
        <v>247</v>
      </c>
      <c r="L6" s="20" t="s">
        <v>247</v>
      </c>
      <c r="M6" s="23" t="s">
        <v>249</v>
      </c>
      <c r="N6" s="10"/>
      <c r="O6" s="10" t="str">
        <f>"55,0"</f>
        <v>55,0</v>
      </c>
      <c r="P6" s="10" t="str">
        <f>"56,3255"</f>
        <v>56,3255</v>
      </c>
      <c r="Q6" s="9" t="s">
        <v>250</v>
      </c>
    </row>
    <row r="7" spans="1:17">
      <c r="A7" s="12" t="s">
        <v>95</v>
      </c>
      <c r="B7" s="11" t="s">
        <v>251</v>
      </c>
      <c r="C7" s="11" t="s">
        <v>252</v>
      </c>
      <c r="D7" s="11" t="s">
        <v>253</v>
      </c>
      <c r="E7" s="11" t="s">
        <v>353</v>
      </c>
      <c r="F7" s="11" t="s">
        <v>14</v>
      </c>
      <c r="G7" s="21" t="s">
        <v>254</v>
      </c>
      <c r="H7" s="21" t="s">
        <v>247</v>
      </c>
      <c r="I7" s="22" t="s">
        <v>249</v>
      </c>
      <c r="J7" s="12"/>
      <c r="K7" s="22" t="s">
        <v>254</v>
      </c>
      <c r="L7" s="22" t="s">
        <v>254</v>
      </c>
      <c r="M7" s="21" t="s">
        <v>254</v>
      </c>
      <c r="N7" s="12"/>
      <c r="O7" s="12" t="str">
        <f>"47,5"</f>
        <v>47,5</v>
      </c>
      <c r="P7" s="12" t="str">
        <f>"48,4072"</f>
        <v>48,4072</v>
      </c>
      <c r="Q7" s="11" t="s">
        <v>250</v>
      </c>
    </row>
    <row r="8" spans="1:17">
      <c r="B8" s="5" t="s">
        <v>94</v>
      </c>
    </row>
    <row r="9" spans="1:17" ht="16">
      <c r="A9" s="51" t="s">
        <v>31</v>
      </c>
      <c r="B9" s="5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7">
      <c r="A10" s="8" t="s">
        <v>93</v>
      </c>
      <c r="B10" s="7" t="s">
        <v>255</v>
      </c>
      <c r="C10" s="7" t="s">
        <v>342</v>
      </c>
      <c r="D10" s="7" t="s">
        <v>256</v>
      </c>
      <c r="E10" s="7" t="s">
        <v>355</v>
      </c>
      <c r="F10" s="7" t="s">
        <v>14</v>
      </c>
      <c r="G10" s="18" t="s">
        <v>18</v>
      </c>
      <c r="H10" s="19" t="s">
        <v>20</v>
      </c>
      <c r="I10" s="19" t="s">
        <v>20</v>
      </c>
      <c r="J10" s="8"/>
      <c r="K10" s="18" t="s">
        <v>53</v>
      </c>
      <c r="L10" s="19" t="s">
        <v>19</v>
      </c>
      <c r="M10" s="19" t="s">
        <v>19</v>
      </c>
      <c r="N10" s="8"/>
      <c r="O10" s="8" t="str">
        <f>"87,5"</f>
        <v>87,5</v>
      </c>
      <c r="P10" s="8" t="str">
        <f>"64,4131"</f>
        <v>64,4131</v>
      </c>
      <c r="Q10" s="7" t="s">
        <v>250</v>
      </c>
    </row>
    <row r="11" spans="1:17">
      <c r="B11" s="5" t="s">
        <v>94</v>
      </c>
    </row>
    <row r="12" spans="1:17" ht="16">
      <c r="A12" s="51" t="s">
        <v>58</v>
      </c>
      <c r="B12" s="51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pans="1:17">
      <c r="A13" s="8" t="s">
        <v>93</v>
      </c>
      <c r="B13" s="7" t="s">
        <v>268</v>
      </c>
      <c r="C13" s="7" t="s">
        <v>343</v>
      </c>
      <c r="D13" s="7" t="s">
        <v>269</v>
      </c>
      <c r="E13" s="7" t="s">
        <v>357</v>
      </c>
      <c r="F13" s="7" t="s">
        <v>14</v>
      </c>
      <c r="G13" s="18" t="s">
        <v>109</v>
      </c>
      <c r="H13" s="18" t="s">
        <v>28</v>
      </c>
      <c r="I13" s="19" t="s">
        <v>270</v>
      </c>
      <c r="J13" s="8"/>
      <c r="K13" s="18" t="s">
        <v>20</v>
      </c>
      <c r="L13" s="18" t="s">
        <v>109</v>
      </c>
      <c r="M13" s="18" t="s">
        <v>101</v>
      </c>
      <c r="N13" s="8"/>
      <c r="O13" s="8" t="str">
        <f>"115,0"</f>
        <v>115,0</v>
      </c>
      <c r="P13" s="8" t="str">
        <f>"75,7447"</f>
        <v>75,7447</v>
      </c>
      <c r="Q13" s="7" t="s">
        <v>271</v>
      </c>
    </row>
    <row r="14" spans="1:17">
      <c r="B14" s="5" t="s">
        <v>94</v>
      </c>
    </row>
    <row r="15" spans="1:17" ht="16">
      <c r="A15" s="51" t="s">
        <v>62</v>
      </c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7">
      <c r="A16" s="8" t="s">
        <v>93</v>
      </c>
      <c r="B16" s="7" t="s">
        <v>262</v>
      </c>
      <c r="C16" s="7" t="s">
        <v>263</v>
      </c>
      <c r="D16" s="7" t="s">
        <v>264</v>
      </c>
      <c r="E16" s="7" t="s">
        <v>353</v>
      </c>
      <c r="F16" s="7" t="s">
        <v>14</v>
      </c>
      <c r="G16" s="18" t="s">
        <v>38</v>
      </c>
      <c r="H16" s="18" t="s">
        <v>265</v>
      </c>
      <c r="I16" s="19" t="s">
        <v>80</v>
      </c>
      <c r="J16" s="8"/>
      <c r="K16" s="18" t="s">
        <v>260</v>
      </c>
      <c r="L16" s="18" t="s">
        <v>261</v>
      </c>
      <c r="M16" s="19" t="s">
        <v>266</v>
      </c>
      <c r="N16" s="8"/>
      <c r="O16" s="8" t="str">
        <f>"160,0"</f>
        <v>160,0</v>
      </c>
      <c r="P16" s="8" t="str">
        <f>"93,5480"</f>
        <v>93,5480</v>
      </c>
      <c r="Q16" s="7"/>
    </row>
    <row r="17" spans="2:2">
      <c r="B17" s="5" t="s">
        <v>94</v>
      </c>
    </row>
  </sheetData>
  <mergeCells count="16">
    <mergeCell ref="A9:N9"/>
    <mergeCell ref="A12:N12"/>
    <mergeCell ref="A15:N15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5"/>
  <sheetViews>
    <sheetView tabSelected="1" workbookViewId="0">
      <selection sqref="A1:M2"/>
    </sheetView>
  </sheetViews>
  <sheetFormatPr baseColWidth="10" defaultColWidth="9.1640625" defaultRowHeight="13"/>
  <cols>
    <col min="1" max="1" width="7.1640625" style="5" bestFit="1" customWidth="1"/>
    <col min="2" max="2" width="21.5" style="5" bestFit="1" customWidth="1"/>
    <col min="3" max="3" width="28.6640625" style="5" bestFit="1" customWidth="1"/>
    <col min="4" max="4" width="20.83203125" style="5" bestFit="1" customWidth="1"/>
    <col min="5" max="5" width="10.1640625" style="5" bestFit="1" customWidth="1"/>
    <col min="6" max="6" width="29.1640625" style="5" customWidth="1"/>
    <col min="7" max="10" width="5.5" style="6" customWidth="1"/>
    <col min="11" max="11" width="10.5" style="6" bestFit="1" customWidth="1"/>
    <col min="12" max="12" width="10.1640625" style="6" customWidth="1"/>
    <col min="13" max="13" width="23.1640625" style="5" customWidth="1"/>
    <col min="14" max="16384" width="9.1640625" style="3"/>
  </cols>
  <sheetData>
    <row r="1" spans="1:13" s="2" customFormat="1" ht="29" customHeight="1">
      <c r="A1" s="38" t="s">
        <v>326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" customHeight="1" thickBot="1">
      <c r="A2" s="4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" customFormat="1" ht="12.75" customHeight="1">
      <c r="A3" s="46" t="s">
        <v>348</v>
      </c>
      <c r="B3" s="53" t="s">
        <v>0</v>
      </c>
      <c r="C3" s="48" t="s">
        <v>351</v>
      </c>
      <c r="D3" s="48" t="s">
        <v>6</v>
      </c>
      <c r="E3" s="36" t="s">
        <v>352</v>
      </c>
      <c r="F3" s="36" t="s">
        <v>5</v>
      </c>
      <c r="G3" s="36" t="s">
        <v>349</v>
      </c>
      <c r="H3" s="36"/>
      <c r="I3" s="36"/>
      <c r="J3" s="36"/>
      <c r="K3" s="36" t="s">
        <v>208</v>
      </c>
      <c r="L3" s="36" t="s">
        <v>3</v>
      </c>
      <c r="M3" s="49" t="s">
        <v>2</v>
      </c>
    </row>
    <row r="4" spans="1:13" s="1" customFormat="1" ht="21" customHeight="1" thickBot="1">
      <c r="A4" s="47"/>
      <c r="B4" s="54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37"/>
      <c r="L4" s="37"/>
      <c r="M4" s="50"/>
    </row>
    <row r="5" spans="1:13" ht="16">
      <c r="A5" s="55" t="s">
        <v>25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0" t="s">
        <v>93</v>
      </c>
      <c r="B6" s="9" t="s">
        <v>244</v>
      </c>
      <c r="C6" s="9" t="s">
        <v>245</v>
      </c>
      <c r="D6" s="9" t="s">
        <v>246</v>
      </c>
      <c r="E6" s="9" t="s">
        <v>353</v>
      </c>
      <c r="F6" s="9" t="s">
        <v>14</v>
      </c>
      <c r="G6" s="23" t="s">
        <v>247</v>
      </c>
      <c r="H6" s="20" t="s">
        <v>247</v>
      </c>
      <c r="I6" s="23" t="s">
        <v>249</v>
      </c>
      <c r="J6" s="10"/>
      <c r="K6" s="10" t="str">
        <f>"25,0"</f>
        <v>25,0</v>
      </c>
      <c r="L6" s="10" t="str">
        <f>"25,6025"</f>
        <v>25,6025</v>
      </c>
      <c r="M6" s="9" t="s">
        <v>250</v>
      </c>
    </row>
    <row r="7" spans="1:13">
      <c r="A7" s="12" t="s">
        <v>95</v>
      </c>
      <c r="B7" s="11" t="s">
        <v>251</v>
      </c>
      <c r="C7" s="11" t="s">
        <v>252</v>
      </c>
      <c r="D7" s="11" t="s">
        <v>253</v>
      </c>
      <c r="E7" s="11" t="s">
        <v>353</v>
      </c>
      <c r="F7" s="11" t="s">
        <v>14</v>
      </c>
      <c r="G7" s="22" t="s">
        <v>254</v>
      </c>
      <c r="H7" s="22" t="s">
        <v>254</v>
      </c>
      <c r="I7" s="21" t="s">
        <v>254</v>
      </c>
      <c r="J7" s="12"/>
      <c r="K7" s="12" t="str">
        <f>"22,5"</f>
        <v>22,5</v>
      </c>
      <c r="L7" s="12" t="str">
        <f>"22,9297"</f>
        <v>22,9297</v>
      </c>
      <c r="M7" s="11" t="s">
        <v>250</v>
      </c>
    </row>
    <row r="8" spans="1:13">
      <c r="B8" s="5" t="s">
        <v>94</v>
      </c>
    </row>
    <row r="9" spans="1:13" ht="16">
      <c r="A9" s="51" t="s">
        <v>49</v>
      </c>
      <c r="B9" s="51"/>
      <c r="C9" s="52"/>
      <c r="D9" s="52"/>
      <c r="E9" s="52"/>
      <c r="F9" s="52"/>
      <c r="G9" s="52"/>
      <c r="H9" s="52"/>
      <c r="I9" s="52"/>
      <c r="J9" s="52"/>
    </row>
    <row r="10" spans="1:13">
      <c r="A10" s="8" t="s">
        <v>93</v>
      </c>
      <c r="B10" s="7" t="s">
        <v>132</v>
      </c>
      <c r="C10" s="7" t="s">
        <v>133</v>
      </c>
      <c r="D10" s="7" t="s">
        <v>134</v>
      </c>
      <c r="E10" s="7" t="s">
        <v>353</v>
      </c>
      <c r="F10" s="7" t="s">
        <v>346</v>
      </c>
      <c r="G10" s="19" t="s">
        <v>29</v>
      </c>
      <c r="H10" s="18" t="s">
        <v>53</v>
      </c>
      <c r="I10" s="18" t="s">
        <v>18</v>
      </c>
      <c r="J10" s="8"/>
      <c r="K10" s="8" t="str">
        <f>"45,0"</f>
        <v>45,0</v>
      </c>
      <c r="L10" s="8" t="str">
        <f>"34,1550"</f>
        <v>34,1550</v>
      </c>
      <c r="M10" s="7" t="s">
        <v>137</v>
      </c>
    </row>
    <row r="11" spans="1:13">
      <c r="B11" s="5" t="s">
        <v>94</v>
      </c>
    </row>
    <row r="12" spans="1:13" ht="16">
      <c r="A12" s="51" t="s">
        <v>31</v>
      </c>
      <c r="B12" s="51"/>
      <c r="C12" s="52"/>
      <c r="D12" s="52"/>
      <c r="E12" s="52"/>
      <c r="F12" s="52"/>
      <c r="G12" s="52"/>
      <c r="H12" s="52"/>
      <c r="I12" s="52"/>
      <c r="J12" s="52"/>
    </row>
    <row r="13" spans="1:13">
      <c r="A13" s="10" t="s">
        <v>93</v>
      </c>
      <c r="B13" s="9" t="s">
        <v>255</v>
      </c>
      <c r="C13" s="9" t="s">
        <v>342</v>
      </c>
      <c r="D13" s="9" t="s">
        <v>256</v>
      </c>
      <c r="E13" s="9" t="s">
        <v>355</v>
      </c>
      <c r="F13" s="9" t="s">
        <v>14</v>
      </c>
      <c r="G13" s="20" t="s">
        <v>53</v>
      </c>
      <c r="H13" s="23" t="s">
        <v>19</v>
      </c>
      <c r="I13" s="23" t="s">
        <v>19</v>
      </c>
      <c r="J13" s="10"/>
      <c r="K13" s="10" t="str">
        <f>"42,5"</f>
        <v>42,5</v>
      </c>
      <c r="L13" s="10" t="str">
        <f>"31,2864"</f>
        <v>31,2864</v>
      </c>
      <c r="M13" s="9" t="s">
        <v>250</v>
      </c>
    </row>
    <row r="14" spans="1:13">
      <c r="A14" s="12" t="s">
        <v>93</v>
      </c>
      <c r="B14" s="11" t="s">
        <v>257</v>
      </c>
      <c r="C14" s="11" t="s">
        <v>344</v>
      </c>
      <c r="D14" s="11" t="s">
        <v>258</v>
      </c>
      <c r="E14" s="11" t="s">
        <v>357</v>
      </c>
      <c r="F14" s="11" t="s">
        <v>14</v>
      </c>
      <c r="G14" s="21" t="s">
        <v>18</v>
      </c>
      <c r="H14" s="21" t="s">
        <v>20</v>
      </c>
      <c r="I14" s="22" t="s">
        <v>109</v>
      </c>
      <c r="J14" s="12"/>
      <c r="K14" s="12" t="str">
        <f>"50,0"</f>
        <v>50,0</v>
      </c>
      <c r="L14" s="12" t="str">
        <f>"35,1700"</f>
        <v>35,1700</v>
      </c>
      <c r="M14" s="11"/>
    </row>
    <row r="15" spans="1:13">
      <c r="B15" s="5" t="s">
        <v>94</v>
      </c>
    </row>
    <row r="16" spans="1:13" ht="16">
      <c r="A16" s="51" t="s">
        <v>58</v>
      </c>
      <c r="B16" s="51"/>
      <c r="C16" s="52"/>
      <c r="D16" s="52"/>
      <c r="E16" s="52"/>
      <c r="F16" s="52"/>
      <c r="G16" s="52"/>
      <c r="H16" s="52"/>
      <c r="I16" s="52"/>
      <c r="J16" s="52"/>
    </row>
    <row r="17" spans="1:13">
      <c r="A17" s="10" t="s">
        <v>93</v>
      </c>
      <c r="B17" s="9" t="s">
        <v>162</v>
      </c>
      <c r="C17" s="9" t="s">
        <v>163</v>
      </c>
      <c r="D17" s="9" t="s">
        <v>164</v>
      </c>
      <c r="E17" s="9" t="s">
        <v>353</v>
      </c>
      <c r="F17" s="9" t="s">
        <v>346</v>
      </c>
      <c r="G17" s="23" t="s">
        <v>53</v>
      </c>
      <c r="H17" s="20" t="s">
        <v>18</v>
      </c>
      <c r="I17" s="23" t="s">
        <v>19</v>
      </c>
      <c r="J17" s="10"/>
      <c r="K17" s="10" t="str">
        <f>"45,0"</f>
        <v>45,0</v>
      </c>
      <c r="L17" s="10" t="str">
        <f>"30,3705"</f>
        <v>30,3705</v>
      </c>
      <c r="M17" s="9" t="s">
        <v>137</v>
      </c>
    </row>
    <row r="18" spans="1:13">
      <c r="A18" s="12" t="s">
        <v>93</v>
      </c>
      <c r="B18" s="11" t="s">
        <v>165</v>
      </c>
      <c r="C18" s="11" t="s">
        <v>345</v>
      </c>
      <c r="D18" s="11" t="s">
        <v>166</v>
      </c>
      <c r="E18" s="11" t="s">
        <v>356</v>
      </c>
      <c r="F18" s="11" t="s">
        <v>14</v>
      </c>
      <c r="G18" s="21" t="s">
        <v>29</v>
      </c>
      <c r="H18" s="21" t="s">
        <v>53</v>
      </c>
      <c r="I18" s="21" t="s">
        <v>18</v>
      </c>
      <c r="J18" s="12"/>
      <c r="K18" s="12" t="str">
        <f>"45,0"</f>
        <v>45,0</v>
      </c>
      <c r="L18" s="12" t="str">
        <f>"31,4854"</f>
        <v>31,4854</v>
      </c>
      <c r="M18" s="11"/>
    </row>
    <row r="19" spans="1:13">
      <c r="B19" s="5" t="s">
        <v>94</v>
      </c>
    </row>
    <row r="20" spans="1:13" ht="16">
      <c r="A20" s="51" t="s">
        <v>117</v>
      </c>
      <c r="B20" s="51"/>
      <c r="C20" s="52"/>
      <c r="D20" s="52"/>
      <c r="E20" s="52"/>
      <c r="F20" s="52"/>
      <c r="G20" s="52"/>
      <c r="H20" s="52"/>
      <c r="I20" s="52"/>
      <c r="J20" s="52"/>
    </row>
    <row r="21" spans="1:13">
      <c r="A21" s="8" t="s">
        <v>93</v>
      </c>
      <c r="B21" s="7" t="s">
        <v>176</v>
      </c>
      <c r="C21" s="7" t="s">
        <v>177</v>
      </c>
      <c r="D21" s="7" t="s">
        <v>259</v>
      </c>
      <c r="E21" s="7" t="s">
        <v>353</v>
      </c>
      <c r="F21" s="7" t="s">
        <v>14</v>
      </c>
      <c r="G21" s="18" t="s">
        <v>20</v>
      </c>
      <c r="H21" s="18" t="s">
        <v>260</v>
      </c>
      <c r="I21" s="19" t="s">
        <v>261</v>
      </c>
      <c r="J21" s="8"/>
      <c r="K21" s="8" t="str">
        <f>"62,5"</f>
        <v>62,5</v>
      </c>
      <c r="L21" s="8" t="str">
        <f>"38,6422"</f>
        <v>38,6422</v>
      </c>
      <c r="M21" s="7"/>
    </row>
    <row r="22" spans="1:13">
      <c r="B22" s="5" t="s">
        <v>94</v>
      </c>
    </row>
    <row r="23" spans="1:13" ht="16">
      <c r="A23" s="51" t="s">
        <v>62</v>
      </c>
      <c r="B23" s="51"/>
      <c r="C23" s="52"/>
      <c r="D23" s="52"/>
      <c r="E23" s="52"/>
      <c r="F23" s="52"/>
      <c r="G23" s="52"/>
      <c r="H23" s="52"/>
      <c r="I23" s="52"/>
      <c r="J23" s="52"/>
    </row>
    <row r="24" spans="1:13">
      <c r="A24" s="8" t="s">
        <v>93</v>
      </c>
      <c r="B24" s="7" t="s">
        <v>262</v>
      </c>
      <c r="C24" s="7" t="s">
        <v>263</v>
      </c>
      <c r="D24" s="7" t="s">
        <v>264</v>
      </c>
      <c r="E24" s="7" t="s">
        <v>353</v>
      </c>
      <c r="F24" s="7" t="s">
        <v>14</v>
      </c>
      <c r="G24" s="18" t="s">
        <v>260</v>
      </c>
      <c r="H24" s="18" t="s">
        <v>261</v>
      </c>
      <c r="I24" s="19" t="s">
        <v>266</v>
      </c>
      <c r="J24" s="8"/>
      <c r="K24" s="8" t="str">
        <f>"67,5"</f>
        <v>67,5</v>
      </c>
      <c r="L24" s="8" t="str">
        <f>"39,4656"</f>
        <v>39,4656</v>
      </c>
      <c r="M24" s="7"/>
    </row>
    <row r="25" spans="1:13">
      <c r="B25" s="5" t="s">
        <v>94</v>
      </c>
    </row>
  </sheetData>
  <mergeCells count="17">
    <mergeCell ref="A23:J23"/>
    <mergeCell ref="A5:J5"/>
    <mergeCell ref="A9:J9"/>
    <mergeCell ref="A12:J12"/>
    <mergeCell ref="A16:J16"/>
    <mergeCell ref="A20:J20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IPL ПЛ без экипировки</vt:lpstr>
      <vt:lpstr>IPL Двоеборье без экип</vt:lpstr>
      <vt:lpstr>IPL Жим без экипировки</vt:lpstr>
      <vt:lpstr>СПР Жим софт однопетельная</vt:lpstr>
      <vt:lpstr>СПР Жим СФО</vt:lpstr>
      <vt:lpstr>IPL Тяга без экипировки</vt:lpstr>
      <vt:lpstr>СПР Пауэрспорт</vt:lpstr>
      <vt:lpstr>СПР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2022-03-16T18:29:15Z</dcterms:modified>
</cp:coreProperties>
</file>